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codeName="ThisWorkbook"/>
  <mc:AlternateContent xmlns:mc="http://schemas.openxmlformats.org/markup-compatibility/2006">
    <mc:Choice Requires="x15">
      <x15ac:absPath xmlns:x15ac="http://schemas.microsoft.com/office/spreadsheetml/2010/11/ac" url="C:\Anouar 2019\Hassoune Conseil\9-Dossiers en cours\WARA\6-Missions analytiques\Coris Bank CI\2020\"/>
    </mc:Choice>
  </mc:AlternateContent>
  <xr:revisionPtr revIDLastSave="0" documentId="13_ncr:1_{8AD597E5-AA94-4169-8D48-9F548766588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ynthèse des états financiers" sheetId="1" r:id="rId1"/>
  </sheets>
  <definedNames>
    <definedName name="crossborder" localSheetId="0">'Synthèse des états financiers'!#REF!</definedName>
    <definedName name="crossborder">'Synthèse des états financiers'!#REF!</definedName>
    <definedName name="global" localSheetId="0">'Synthèse des états financiers'!#REF!</definedName>
    <definedName name="global">'Synthèse des états financiers'!#REF!</definedName>
    <definedName name="HH">#REF!</definedName>
    <definedName name="inside" localSheetId="0">'Synthèse des états financiers'!$A$1:$F$152</definedName>
    <definedName name="inside">'Synthèse des états financiers'!$A$1:$F$152</definedName>
    <definedName name="moodynum" localSheetId="0">'Synthèse des états financiers'!#REF!</definedName>
    <definedName name="moodynum">'Synthèse des états financiers'!#REF!</definedName>
    <definedName name="stats_1" localSheetId="0">'Synthèse des états financiers'!#REF!</definedName>
    <definedName name="stats_1">'Synthèse des états financiers'!#REF!</definedName>
    <definedName name="stats_2" localSheetId="0">'Synthèse des états financiers'!#REF!</definedName>
    <definedName name="stats_2">'Synthèse des états financiers'!#REF!</definedName>
    <definedName name="stats_5" localSheetId="0">'Synthèse des états financiers'!#REF!</definedName>
    <definedName name="_xlnm.Print_Area" localSheetId="0">'Synthèse des états financiers'!$A$1:$F$151</definedName>
  </definedNames>
  <calcPr calcId="191029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calcChain.xml><?xml version="1.0" encoding="utf-8"?>
<calcChain xmlns="http://schemas.openxmlformats.org/spreadsheetml/2006/main">
  <c r="A104" i="1" l="1"/>
  <c r="A103" i="1"/>
  <c r="B48" i="1" l="1"/>
  <c r="B45" i="1"/>
  <c r="B42" i="1"/>
  <c r="B40" i="1"/>
  <c r="B35" i="1"/>
  <c r="B32" i="1"/>
  <c r="B24" i="1"/>
  <c r="B20" i="1"/>
  <c r="B18" i="1"/>
  <c r="B17" i="1"/>
  <c r="B10" i="1"/>
  <c r="B173" i="1" l="1"/>
  <c r="B21" i="1"/>
  <c r="B14" i="1"/>
  <c r="B13" i="1"/>
  <c r="B12" i="1"/>
  <c r="B7" i="1"/>
  <c r="B6" i="1"/>
  <c r="B175" i="1" s="1"/>
  <c r="B5" i="1"/>
  <c r="B181" i="1" l="1"/>
  <c r="B46" i="1"/>
  <c r="B41" i="1"/>
  <c r="B37" i="1"/>
  <c r="B36" i="1"/>
  <c r="B34" i="1"/>
  <c r="B31" i="1"/>
  <c r="A66" i="1"/>
  <c r="A79" i="1"/>
  <c r="B25" i="1" l="1"/>
  <c r="B26" i="1" s="1"/>
  <c r="B160" i="1"/>
  <c r="B33" i="1"/>
  <c r="B38" i="1"/>
  <c r="B182" i="1"/>
  <c r="B183" i="1" s="1"/>
  <c r="B174" i="1" l="1"/>
  <c r="B179" i="1"/>
  <c r="B39" i="1"/>
  <c r="B166" i="1" s="1"/>
  <c r="B9" i="1"/>
  <c r="B185" i="1" s="1"/>
  <c r="B43" i="1"/>
  <c r="B27" i="1"/>
  <c r="B163" i="1" l="1"/>
  <c r="B165" i="1"/>
  <c r="B167" i="1"/>
  <c r="B11" i="1"/>
  <c r="B44" i="1"/>
  <c r="B186" i="1" l="1"/>
  <c r="B184" i="1"/>
  <c r="B170" i="1"/>
  <c r="B169" i="1"/>
  <c r="B161" i="1"/>
  <c r="B162" i="1"/>
  <c r="B187" i="1"/>
  <c r="B15" i="1"/>
  <c r="B47" i="1"/>
  <c r="B164" i="1" s="1"/>
  <c r="B172" i="1" l="1"/>
  <c r="B178" i="1"/>
  <c r="B177" i="1"/>
  <c r="B171" i="1"/>
  <c r="B49" i="1"/>
  <c r="B156" i="1" l="1"/>
  <c r="B158" i="1"/>
  <c r="B159" i="1" s="1"/>
</calcChain>
</file>

<file path=xl/sharedStrings.xml><?xml version="1.0" encoding="utf-8"?>
<sst xmlns="http://schemas.openxmlformats.org/spreadsheetml/2006/main" count="223" uniqueCount="92">
  <si>
    <t>Notes:</t>
  </si>
  <si>
    <t>Caisse</t>
  </si>
  <si>
    <t>Créances interbancaires</t>
  </si>
  <si>
    <t>Titres de placement</t>
  </si>
  <si>
    <t>Autres titres</t>
  </si>
  <si>
    <t>Créances brutes sur la clientèle</t>
  </si>
  <si>
    <t>Créances nettes sur la clientèle</t>
  </si>
  <si>
    <t>Immobilisations financières</t>
  </si>
  <si>
    <t>Autres actifs</t>
  </si>
  <si>
    <t>Dépôts de la clientèle</t>
  </si>
  <si>
    <t>Dettes interbancaires</t>
  </si>
  <si>
    <t>Emprunts</t>
  </si>
  <si>
    <t>Autres passifs</t>
  </si>
  <si>
    <t>Dette subordonnée</t>
  </si>
  <si>
    <t>Intérêts minoritaires</t>
  </si>
  <si>
    <t>Total du passif</t>
  </si>
  <si>
    <t>Actifs immobilisés corporels et incorporels</t>
  </si>
  <si>
    <t>Total du passif, hors dette subordonnée et fonds propres</t>
  </si>
  <si>
    <t>Intérêts perçus</t>
  </si>
  <si>
    <t>Intérêts payés</t>
  </si>
  <si>
    <t>Marge d'intérêts</t>
  </si>
  <si>
    <t>Produit net des titres de placement</t>
  </si>
  <si>
    <t>Total des produits d'exploitation</t>
  </si>
  <si>
    <t>Charges de personnel</t>
  </si>
  <si>
    <t>Total des charges d'exploitation</t>
  </si>
  <si>
    <t>Autres charges d'exploitation</t>
  </si>
  <si>
    <t>Résultat non courant, net</t>
  </si>
  <si>
    <t>Résultat avant impôt sur le bénéfice</t>
  </si>
  <si>
    <t>Impôt sur le bénéfice</t>
  </si>
  <si>
    <t>Résultat net</t>
  </si>
  <si>
    <t>Résultat net, part du Groupe</t>
  </si>
  <si>
    <t>Produit net des opérations de change</t>
  </si>
  <si>
    <t>Total des produits d'exploitation, hors marge d'intérêt</t>
  </si>
  <si>
    <t>Commissions nettes</t>
  </si>
  <si>
    <t>Autres produits d'exploitation nets</t>
  </si>
  <si>
    <t>Produit pré-provisions (PPP)</t>
  </si>
  <si>
    <t>COMPOSITION DU BILAN  (% du total de l'actif)</t>
  </si>
  <si>
    <t>COMPOSITION DU COMPTE DE RESULTATS  (% du total des produits d'exploitation)</t>
  </si>
  <si>
    <t>RATIOS</t>
  </si>
  <si>
    <t>Rentabilité</t>
  </si>
  <si>
    <t>Capitalisation</t>
  </si>
  <si>
    <t>Qualité d'actifs</t>
  </si>
  <si>
    <t>Intérêts payés / Intérêts perçus (%)</t>
  </si>
  <si>
    <t>Produits d'exploitation, hors marge / Total des produits d'exploitation (%)</t>
  </si>
  <si>
    <t>Impôt sur le bénéfice / Résultat avant impôt (%)</t>
  </si>
  <si>
    <t>Charges de personnel / Total des produits d'exploitation (%)</t>
  </si>
  <si>
    <t>Charges de personnel / Total des charges d'exploitation (%)</t>
  </si>
  <si>
    <t>Créances nettes sur la clientèle / Dépôts de la clientèle (%)</t>
  </si>
  <si>
    <t>Dépôts de la clientèle / Total des dépôts (%)</t>
  </si>
  <si>
    <t>Créances interbancaires / Dettes interbancaires (%)</t>
  </si>
  <si>
    <t>1. Actifs à rendements = Créances interbancaires + Titres + Créances sur le clientèle</t>
  </si>
  <si>
    <t>2. Passifs à rendements = Dépôts de la clientèle + Dettes interbancaires + Emprunts + Dette surbordonnée</t>
  </si>
  <si>
    <t>3. Marge nette = Intérêts perçus / Moyenne des actifs à rendements - Intérêts payés / Moyenne des passifs à rendements</t>
  </si>
  <si>
    <t>5. Coefficient d'exploitation = Charges d'exploitation / Produits d'exploitation</t>
  </si>
  <si>
    <t>Capitaux propres</t>
  </si>
  <si>
    <t>Provisions pour risques et charges (PRC)</t>
  </si>
  <si>
    <t>Fonds propres = capitaux propres + minoritaires + PRC</t>
  </si>
  <si>
    <t>Dépôts de la clientèle / Capitaux propres (x)</t>
  </si>
  <si>
    <t>Levier financier = Capitaux propres / Actifs (%)</t>
  </si>
  <si>
    <t>Fonds propres / Actifs (%)</t>
  </si>
  <si>
    <t>Capitaux propres / Fonds propres (%)</t>
  </si>
  <si>
    <t>Retour sur fonds propres "Tier 1" (%)</t>
  </si>
  <si>
    <t>7. Actifs liquides = Caisse + Créances interbancaires + Titres</t>
  </si>
  <si>
    <t>Provisions pour créances en souffrance (PCS)</t>
  </si>
  <si>
    <t>Dotations aux provisions pour créances en souffrance (DPCS), nettes</t>
  </si>
  <si>
    <t>Créances en souffrance (CS) / Créances brutes sur la clientèles (%)</t>
  </si>
  <si>
    <t>PCS / Créances brutes sur la clientèles (%)</t>
  </si>
  <si>
    <t>Couverture des CS par les provisions = PCS/CS (%)</t>
  </si>
  <si>
    <t xml:space="preserve">Dotations aux PCS / PPP (%) </t>
  </si>
  <si>
    <t xml:space="preserve">Dotations aux PCS / Créances brutes sur la clientèle (%) </t>
  </si>
  <si>
    <t xml:space="preserve">PPP / Créances nettes sur la clientèle (%) </t>
  </si>
  <si>
    <t xml:space="preserve">Capitaux propres / Créances nettes sur la clientèle (%) </t>
  </si>
  <si>
    <t>Liquidité</t>
  </si>
  <si>
    <t>TAUX DE CROISSANCE  DU BILAN (%)</t>
  </si>
  <si>
    <t>TAUX DE CROISSANCE  DU COMPTE DE RESULTATS (%)</t>
  </si>
  <si>
    <t>Dotations aux amortissements et aux provisions sur immobilisations</t>
  </si>
  <si>
    <t>4. Marge relative d'intérêts = Marge d'intérêts / Moyenne des actifs à rendements</t>
  </si>
  <si>
    <t>6. Total des dépôts = Dépôts de la clientèle + Dettes interbancaires</t>
  </si>
  <si>
    <t>BILAN (en millions de FCFA)</t>
  </si>
  <si>
    <t>Total de l'actif (en millions de FCFA)</t>
  </si>
  <si>
    <t>COMPTE DE RESULTATS  (en millions de FCFA)</t>
  </si>
  <si>
    <t>Retour sur Actifs</t>
  </si>
  <si>
    <t>Retour sur Actifs moyens</t>
  </si>
  <si>
    <t>Retour sur capitaux propres</t>
  </si>
  <si>
    <r>
      <t xml:space="preserve">Marge nette (%) </t>
    </r>
    <r>
      <rPr>
        <b/>
        <vertAlign val="superscript"/>
        <sz val="12"/>
        <rFont val="Garamond"/>
        <family val="1"/>
      </rPr>
      <t>3</t>
    </r>
  </si>
  <si>
    <r>
      <t>Marge relative d'intérêts (%)</t>
    </r>
    <r>
      <rPr>
        <b/>
        <vertAlign val="superscript"/>
        <sz val="12"/>
        <rFont val="Garamond"/>
        <family val="1"/>
      </rPr>
      <t xml:space="preserve"> 4</t>
    </r>
  </si>
  <si>
    <r>
      <t>Coefficient d'exploitation (%)</t>
    </r>
    <r>
      <rPr>
        <b/>
        <vertAlign val="superscript"/>
        <sz val="12"/>
        <rFont val="Garamond"/>
        <family val="1"/>
      </rPr>
      <t xml:space="preserve"> 5</t>
    </r>
  </si>
  <si>
    <r>
      <t>Créances nettes sur la clientèle / Total des dépôts</t>
    </r>
    <r>
      <rPr>
        <b/>
        <vertAlign val="superscript"/>
        <sz val="12"/>
        <rFont val="Garamond"/>
        <family val="1"/>
      </rPr>
      <t xml:space="preserve"> 6</t>
    </r>
  </si>
  <si>
    <t>Créances nettes sur la clientèle / Actif  (%)</t>
  </si>
  <si>
    <r>
      <t xml:space="preserve">Actifs liquides </t>
    </r>
    <r>
      <rPr>
        <b/>
        <vertAlign val="superscript"/>
        <sz val="12"/>
        <rFont val="Garamond"/>
        <family val="1"/>
      </rPr>
      <t>7</t>
    </r>
    <r>
      <rPr>
        <b/>
        <sz val="12"/>
        <rFont val="Garamond"/>
        <family val="1"/>
      </rPr>
      <t xml:space="preserve"> / Actif (%)</t>
    </r>
  </si>
  <si>
    <t>--</t>
  </si>
  <si>
    <t>CORIS BANK INTERNATIONAL COTE D'IVOIRE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</si>
</sst>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5" formatCode="General_)"/>
    <numFmt numFmtId="166" formatCode="#,##0.000"/>
    <numFmt numFmtId="167" formatCode="_(* #,##0.0_);_(* \(#,##0.0\);_(* &quot;--&quot;??_);_(@_)"/>
    <numFmt numFmtId="168" formatCode="#,##0.00_ ;[Red]\-#,##0.00\ "/>
    <numFmt numFmtId="169" formatCode="_-* #,##0.000\ _€_-;\-* #,##0.000\ _€_-;_-* &quot;-&quot;???\ _€_-;_-@_-"/>
    <numFmt numFmtId="170" formatCode="0.0%"/>
    <numFmt numFmtId="171" formatCode="&quot;$&quot;0&quot; &quot;;&quot;($&quot;0&quot;)&quot;"/>
    <numFmt numFmtId="172" formatCode="#,##0;[Red]#,##0"/>
    <numFmt numFmtId="173" formatCode="_(* #,##0_);_(* \(#,##0\);_(* &quot;--&quot;??_);_(@_)"/>
    <numFmt numFmtId="176" formatCode="0.0"/>
  </numFmts>
  <fonts count="28">
    <font>
      <sz val="8"/>
      <name val="Arial"/>
    </font>
    <font>
      <sz val="10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sz val="10"/>
      <color indexed="8"/>
      <name val="MS Sans Serif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10"/>
      <color rgb="FF000000"/>
      <name val="Arial1"/>
    </font>
    <font>
      <b/>
      <sz val="12"/>
      <name val="Garamond"/>
      <family val="1"/>
    </font>
    <font>
      <sz val="12"/>
      <name val="Garamond"/>
      <family val="1"/>
    </font>
    <font>
      <i/>
      <sz val="12"/>
      <color rgb="FFFF0000"/>
      <name val="Garamond"/>
      <family val="1"/>
    </font>
    <font>
      <b/>
      <i/>
      <sz val="12"/>
      <color theme="9" tint="-0.249977111117893"/>
      <name val="Garamond"/>
      <family val="1"/>
    </font>
    <font>
      <i/>
      <sz val="12"/>
      <name val="Garamond"/>
      <family val="1"/>
    </font>
    <font>
      <sz val="12"/>
      <color rgb="FFFF0000"/>
      <name val="Garamond"/>
      <family val="1"/>
    </font>
    <font>
      <b/>
      <sz val="12"/>
      <color rgb="FFFF0000"/>
      <name val="Garamond"/>
      <family val="1"/>
    </font>
    <font>
      <b/>
      <u/>
      <sz val="12"/>
      <color theme="0"/>
      <name val="Garamond"/>
      <family val="1"/>
    </font>
    <font>
      <b/>
      <sz val="12"/>
      <color theme="0"/>
      <name val="Garamond"/>
      <family val="1"/>
    </font>
    <font>
      <b/>
      <sz val="12"/>
      <color indexed="8"/>
      <name val="Garamond"/>
      <family val="1"/>
    </font>
    <font>
      <sz val="12"/>
      <color indexed="8"/>
      <name val="Garamond"/>
      <family val="1"/>
    </font>
    <font>
      <b/>
      <i/>
      <sz val="12"/>
      <color indexed="8"/>
      <name val="Garamond"/>
      <family val="1"/>
    </font>
    <font>
      <i/>
      <sz val="12"/>
      <color theme="9" tint="-0.249977111117893"/>
      <name val="Garamond"/>
      <family val="1"/>
    </font>
    <font>
      <b/>
      <vertAlign val="superscript"/>
      <sz val="12"/>
      <name val="Garamond"/>
      <family val="1"/>
    </font>
    <font>
      <b/>
      <u/>
      <sz val="12"/>
      <name val="Garamond"/>
      <family val="1"/>
    </font>
    <font>
      <sz val="12"/>
      <color indexed="12"/>
      <name val="Garamond"/>
      <family val="1"/>
    </font>
    <font>
      <b/>
      <sz val="12"/>
      <color indexed="12"/>
      <name val="Garamond"/>
      <family val="1"/>
    </font>
    <font>
      <i/>
      <sz val="12"/>
      <color indexed="8"/>
      <name val="Garamond"/>
      <family val="1"/>
    </font>
    <font>
      <sz val="12"/>
      <color theme="1"/>
      <name val="Garamond"/>
      <family val="1"/>
    </font>
    <font>
      <b/>
      <sz val="14"/>
      <color rgb="FFC00000"/>
      <name val="Garamond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thin">
        <color indexed="64"/>
      </bottom>
      <diagonal/>
    </border>
  </borders>
  <cellStyleXfs count="77">
    <xf numFmtId="0" fontId="0" fillId="0" borderId="0"/>
    <xf numFmtId="0" fontId="2" fillId="0" borderId="0"/>
    <xf numFmtId="0" fontId="4" fillId="0" borderId="0"/>
    <xf numFmtId="13" fontId="1" fillId="0" borderId="0" applyFont="0" applyFill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71" fontId="7" fillId="0" borderId="0">
      <alignment horizontal="left" vertical="center"/>
    </xf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>
      <alignment horizontal="left"/>
    </xf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3" fillId="0" borderId="0"/>
  </cellStyleXfs>
  <cellXfs count="121">
    <xf numFmtId="0" fontId="0" fillId="0" borderId="0" xfId="0"/>
    <xf numFmtId="0" fontId="9" fillId="0" borderId="0" xfId="0" applyFont="1"/>
    <xf numFmtId="0" fontId="9" fillId="5" borderId="0" xfId="0" applyFont="1" applyFill="1"/>
    <xf numFmtId="0" fontId="12" fillId="0" borderId="0" xfId="0" applyFont="1"/>
    <xf numFmtId="165" fontId="8" fillId="2" borderId="0" xfId="1" applyNumberFormat="1" applyFont="1" applyFill="1"/>
    <xf numFmtId="166" fontId="8" fillId="2" borderId="0" xfId="1" applyNumberFormat="1" applyFont="1" applyFill="1"/>
    <xf numFmtId="0" fontId="8" fillId="2" borderId="0" xfId="1" applyFont="1" applyFill="1"/>
    <xf numFmtId="0" fontId="17" fillId="5" borderId="2" xfId="1" applyFont="1" applyFill="1" applyBorder="1"/>
    <xf numFmtId="0" fontId="17" fillId="2" borderId="2" xfId="1" quotePrefix="1" applyFont="1" applyFill="1" applyBorder="1" applyAlignment="1">
      <alignment horizontal="left"/>
    </xf>
    <xf numFmtId="172" fontId="18" fillId="2" borderId="3" xfId="1" applyNumberFormat="1" applyFont="1" applyFill="1" applyBorder="1" applyAlignment="1">
      <alignment horizontal="right"/>
    </xf>
    <xf numFmtId="0" fontId="19" fillId="2" borderId="2" xfId="1" quotePrefix="1" applyFont="1" applyFill="1" applyBorder="1" applyAlignment="1">
      <alignment horizontal="left"/>
    </xf>
    <xf numFmtId="0" fontId="8" fillId="2" borderId="2" xfId="1" quotePrefix="1" applyFont="1" applyFill="1" applyBorder="1" applyAlignment="1">
      <alignment horizontal="left"/>
    </xf>
    <xf numFmtId="0" fontId="8" fillId="3" borderId="18" xfId="1" quotePrefix="1" applyFont="1" applyFill="1" applyBorder="1" applyAlignment="1">
      <alignment horizontal="left"/>
    </xf>
    <xf numFmtId="172" fontId="17" fillId="3" borderId="19" xfId="1" applyNumberFormat="1" applyFont="1" applyFill="1" applyBorder="1" applyAlignment="1">
      <alignment horizontal="right"/>
    </xf>
    <xf numFmtId="0" fontId="8" fillId="5" borderId="2" xfId="1" applyFont="1" applyFill="1" applyBorder="1"/>
    <xf numFmtId="173" fontId="18" fillId="2" borderId="3" xfId="1" applyNumberFormat="1" applyFont="1" applyFill="1" applyBorder="1" applyAlignment="1">
      <alignment horizontal="right"/>
    </xf>
    <xf numFmtId="173" fontId="18" fillId="2" borderId="4" xfId="1" applyNumberFormat="1" applyFont="1" applyFill="1" applyBorder="1" applyAlignment="1">
      <alignment horizontal="right"/>
    </xf>
    <xf numFmtId="0" fontId="8" fillId="2" borderId="2" xfId="1" applyFont="1" applyFill="1" applyBorder="1"/>
    <xf numFmtId="173" fontId="18" fillId="2" borderId="6" xfId="1" applyNumberFormat="1" applyFont="1" applyFill="1" applyBorder="1" applyAlignment="1">
      <alignment horizontal="right"/>
    </xf>
    <xf numFmtId="173" fontId="17" fillId="3" borderId="19" xfId="1" applyNumberFormat="1" applyFont="1" applyFill="1" applyBorder="1" applyAlignment="1">
      <alignment horizontal="right"/>
    </xf>
    <xf numFmtId="173" fontId="10" fillId="2" borderId="0" xfId="1" applyNumberFormat="1" applyFont="1" applyFill="1" applyAlignment="1">
      <alignment horizontal="right"/>
    </xf>
    <xf numFmtId="0" fontId="9" fillId="2" borderId="0" xfId="1" applyFont="1" applyFill="1" applyAlignment="1">
      <alignment horizontal="right"/>
    </xf>
    <xf numFmtId="0" fontId="15" fillId="4" borderId="10" xfId="1" quotePrefix="1" applyFont="1" applyFill="1" applyBorder="1" applyAlignment="1">
      <alignment horizontal="left"/>
    </xf>
    <xf numFmtId="0" fontId="8" fillId="5" borderId="3" xfId="1" applyFont="1" applyFill="1" applyBorder="1"/>
    <xf numFmtId="173" fontId="13" fillId="2" borderId="3" xfId="1" applyNumberFormat="1" applyFont="1" applyFill="1" applyBorder="1" applyAlignment="1">
      <alignment horizontal="right"/>
    </xf>
    <xf numFmtId="173" fontId="13" fillId="2" borderId="4" xfId="1" applyNumberFormat="1" applyFont="1" applyFill="1" applyBorder="1" applyAlignment="1">
      <alignment horizontal="right"/>
    </xf>
    <xf numFmtId="173" fontId="17" fillId="3" borderId="20" xfId="1" applyNumberFormat="1" applyFont="1" applyFill="1" applyBorder="1" applyAlignment="1">
      <alignment horizontal="right"/>
    </xf>
    <xf numFmtId="173" fontId="17" fillId="2" borderId="3" xfId="1" applyNumberFormat="1" applyFont="1" applyFill="1" applyBorder="1" applyAlignment="1">
      <alignment horizontal="right"/>
    </xf>
    <xf numFmtId="173" fontId="17" fillId="2" borderId="4" xfId="1" applyNumberFormat="1" applyFont="1" applyFill="1" applyBorder="1" applyAlignment="1">
      <alignment horizontal="right"/>
    </xf>
    <xf numFmtId="173" fontId="14" fillId="3" borderId="19" xfId="1" applyNumberFormat="1" applyFont="1" applyFill="1" applyBorder="1" applyAlignment="1">
      <alignment horizontal="right"/>
    </xf>
    <xf numFmtId="173" fontId="14" fillId="3" borderId="20" xfId="1" applyNumberFormat="1" applyFont="1" applyFill="1" applyBorder="1" applyAlignment="1">
      <alignment horizontal="right"/>
    </xf>
    <xf numFmtId="0" fontId="8" fillId="5" borderId="5" xfId="1" quotePrefix="1" applyFont="1" applyFill="1" applyBorder="1" applyAlignment="1">
      <alignment horizontal="left"/>
    </xf>
    <xf numFmtId="173" fontId="17" fillId="5" borderId="6" xfId="1" applyNumberFormat="1" applyFont="1" applyFill="1" applyBorder="1" applyAlignment="1">
      <alignment horizontal="right"/>
    </xf>
    <xf numFmtId="173" fontId="17" fillId="5" borderId="7" xfId="1" applyNumberFormat="1" applyFont="1" applyFill="1" applyBorder="1" applyAlignment="1">
      <alignment horizontal="right"/>
    </xf>
    <xf numFmtId="0" fontId="11" fillId="2" borderId="0" xfId="1" applyFont="1" applyFill="1"/>
    <xf numFmtId="0" fontId="15" fillId="4" borderId="17" xfId="1" quotePrefix="1" applyFont="1" applyFill="1" applyBorder="1" applyAlignment="1">
      <alignment horizontal="left"/>
    </xf>
    <xf numFmtId="0" fontId="8" fillId="5" borderId="8" xfId="1" applyFont="1" applyFill="1" applyBorder="1"/>
    <xf numFmtId="0" fontId="17" fillId="2" borderId="8" xfId="1" quotePrefix="1" applyFont="1" applyFill="1" applyBorder="1" applyAlignment="1">
      <alignment horizontal="left"/>
    </xf>
    <xf numFmtId="168" fontId="18" fillId="2" borderId="3" xfId="1" applyNumberFormat="1" applyFont="1" applyFill="1" applyBorder="1" applyAlignment="1">
      <alignment horizontal="right"/>
    </xf>
    <xf numFmtId="168" fontId="18" fillId="2" borderId="4" xfId="1" applyNumberFormat="1" applyFont="1" applyFill="1" applyBorder="1" applyAlignment="1">
      <alignment horizontal="right"/>
    </xf>
    <xf numFmtId="0" fontId="17" fillId="5" borderId="8" xfId="1" quotePrefix="1" applyFont="1" applyFill="1" applyBorder="1" applyAlignment="1">
      <alignment horizontal="left"/>
    </xf>
    <xf numFmtId="168" fontId="18" fillId="2" borderId="6" xfId="1" applyNumberFormat="1" applyFont="1" applyFill="1" applyBorder="1" applyAlignment="1">
      <alignment horizontal="right"/>
    </xf>
    <xf numFmtId="168" fontId="18" fillId="2" borderId="7" xfId="1" applyNumberFormat="1" applyFont="1" applyFill="1" applyBorder="1" applyAlignment="1">
      <alignment horizontal="right"/>
    </xf>
    <xf numFmtId="0" fontId="8" fillId="2" borderId="8" xfId="1" quotePrefix="1" applyFont="1" applyFill="1" applyBorder="1" applyAlignment="1">
      <alignment horizontal="left"/>
    </xf>
    <xf numFmtId="0" fontId="8" fillId="5" borderId="21" xfId="1" applyFont="1" applyFill="1" applyBorder="1"/>
    <xf numFmtId="4" fontId="18" fillId="2" borderId="3" xfId="1" applyNumberFormat="1" applyFont="1" applyFill="1" applyBorder="1" applyAlignment="1">
      <alignment horizontal="right"/>
    </xf>
    <xf numFmtId="4" fontId="13" fillId="2" borderId="3" xfId="1" applyNumberFormat="1" applyFont="1" applyFill="1" applyBorder="1" applyAlignment="1">
      <alignment horizontal="right"/>
    </xf>
    <xf numFmtId="4" fontId="18" fillId="2" borderId="6" xfId="1" applyNumberFormat="1" applyFont="1" applyFill="1" applyBorder="1" applyAlignment="1">
      <alignment horizontal="right"/>
    </xf>
    <xf numFmtId="0" fontId="8" fillId="2" borderId="5" xfId="1" quotePrefix="1" applyFont="1" applyFill="1" applyBorder="1" applyAlignment="1">
      <alignment horizontal="left"/>
    </xf>
    <xf numFmtId="1" fontId="16" fillId="4" borderId="15" xfId="1" quotePrefix="1" applyNumberFormat="1" applyFont="1" applyFill="1" applyBorder="1" applyAlignment="1">
      <alignment horizontal="right"/>
    </xf>
    <xf numFmtId="1" fontId="16" fillId="4" borderId="16" xfId="1" quotePrefix="1" applyNumberFormat="1" applyFont="1" applyFill="1" applyBorder="1" applyAlignment="1">
      <alignment horizontal="right"/>
    </xf>
    <xf numFmtId="4" fontId="18" fillId="3" borderId="7" xfId="1" applyNumberFormat="1" applyFont="1" applyFill="1" applyBorder="1" applyAlignment="1">
      <alignment horizontal="right"/>
    </xf>
    <xf numFmtId="170" fontId="9" fillId="0" borderId="3" xfId="3" applyNumberFormat="1" applyFont="1" applyFill="1" applyBorder="1"/>
    <xf numFmtId="170" fontId="9" fillId="0" borderId="4" xfId="3" applyNumberFormat="1" applyFont="1" applyFill="1" applyBorder="1"/>
    <xf numFmtId="9" fontId="9" fillId="0" borderId="3" xfId="3" applyNumberFormat="1" applyFont="1" applyFill="1" applyBorder="1"/>
    <xf numFmtId="9" fontId="9" fillId="0" borderId="4" xfId="3" applyNumberFormat="1" applyFont="1" applyFill="1" applyBorder="1"/>
    <xf numFmtId="4" fontId="18" fillId="3" borderId="6" xfId="1" applyNumberFormat="1" applyFont="1" applyFill="1" applyBorder="1" applyAlignment="1">
      <alignment horizontal="right"/>
    </xf>
    <xf numFmtId="4" fontId="18" fillId="3" borderId="12" xfId="1" applyNumberFormat="1" applyFont="1" applyFill="1" applyBorder="1" applyAlignment="1">
      <alignment horizontal="right"/>
    </xf>
    <xf numFmtId="4" fontId="18" fillId="3" borderId="13" xfId="1" applyNumberFormat="1" applyFont="1" applyFill="1" applyBorder="1" applyAlignment="1">
      <alignment horizontal="right"/>
    </xf>
    <xf numFmtId="4" fontId="18" fillId="3" borderId="14" xfId="1" applyNumberFormat="1" applyFont="1" applyFill="1" applyBorder="1" applyAlignment="1">
      <alignment horizontal="right"/>
    </xf>
    <xf numFmtId="0" fontId="23" fillId="0" borderId="0" xfId="2" applyFont="1"/>
    <xf numFmtId="166" fontId="23" fillId="0" borderId="0" xfId="2" applyNumberFormat="1" applyFont="1"/>
    <xf numFmtId="0" fontId="24" fillId="0" borderId="0" xfId="2" applyFont="1"/>
    <xf numFmtId="166" fontId="24" fillId="0" borderId="0" xfId="2" applyNumberFormat="1" applyFont="1"/>
    <xf numFmtId="37" fontId="8" fillId="3" borderId="5" xfId="0" applyNumberFormat="1" applyFont="1" applyFill="1" applyBorder="1" applyAlignment="1">
      <alignment horizontal="left"/>
    </xf>
    <xf numFmtId="37" fontId="8" fillId="2" borderId="2" xfId="0" applyNumberFormat="1" applyFont="1" applyFill="1" applyBorder="1" applyAlignment="1">
      <alignment horizontal="left"/>
    </xf>
    <xf numFmtId="37" fontId="8" fillId="2" borderId="2" xfId="0" quotePrefix="1" applyNumberFormat="1" applyFont="1" applyFill="1" applyBorder="1" applyAlignment="1">
      <alignment horizontal="left"/>
    </xf>
    <xf numFmtId="37" fontId="8" fillId="0" borderId="2" xfId="0" applyNumberFormat="1" applyFont="1" applyBorder="1" applyAlignment="1">
      <alignment horizontal="left"/>
    </xf>
    <xf numFmtId="37" fontId="8" fillId="2" borderId="5" xfId="0" quotePrefix="1" applyNumberFormat="1" applyFont="1" applyFill="1" applyBorder="1" applyAlignment="1">
      <alignment horizontal="left"/>
    </xf>
    <xf numFmtId="0" fontId="9" fillId="5" borderId="4" xfId="0" applyFont="1" applyFill="1" applyBorder="1"/>
    <xf numFmtId="37" fontId="8" fillId="3" borderId="6" xfId="0" applyNumberFormat="1" applyFont="1" applyFill="1" applyBorder="1" applyAlignment="1">
      <alignment horizontal="left"/>
    </xf>
    <xf numFmtId="9" fontId="9" fillId="0" borderId="3" xfId="0" applyNumberFormat="1" applyFont="1" applyBorder="1"/>
    <xf numFmtId="9" fontId="9" fillId="0" borderId="4" xfId="0" applyNumberFormat="1" applyFont="1" applyBorder="1"/>
    <xf numFmtId="176" fontId="9" fillId="0" borderId="3" xfId="0" applyNumberFormat="1" applyFont="1" applyBorder="1"/>
    <xf numFmtId="176" fontId="9" fillId="0" borderId="4" xfId="0" applyNumberFormat="1" applyFont="1" applyBorder="1"/>
    <xf numFmtId="170" fontId="9" fillId="0" borderId="3" xfId="0" applyNumberFormat="1" applyFont="1" applyBorder="1"/>
    <xf numFmtId="170" fontId="9" fillId="0" borderId="4" xfId="0" applyNumberFormat="1" applyFont="1" applyBorder="1"/>
    <xf numFmtId="170" fontId="9" fillId="0" borderId="6" xfId="0" applyNumberFormat="1" applyFont="1" applyBorder="1"/>
    <xf numFmtId="170" fontId="9" fillId="0" borderId="7" xfId="0" applyNumberFormat="1" applyFont="1" applyBorder="1"/>
    <xf numFmtId="37" fontId="8" fillId="2" borderId="0" xfId="0" applyNumberFormat="1" applyFont="1" applyFill="1" applyAlignment="1">
      <alignment horizontal="left"/>
    </xf>
    <xf numFmtId="37" fontId="22" fillId="3" borderId="10" xfId="0" applyNumberFormat="1" applyFont="1" applyFill="1" applyBorder="1" applyAlignment="1">
      <alignment horizontal="left"/>
    </xf>
    <xf numFmtId="166" fontId="22" fillId="3" borderId="11" xfId="0" applyNumberFormat="1" applyFont="1" applyFill="1" applyBorder="1" applyAlignment="1">
      <alignment horizontal="left"/>
    </xf>
    <xf numFmtId="37" fontId="22" fillId="3" borderId="11" xfId="0" applyNumberFormat="1" applyFont="1" applyFill="1" applyBorder="1" applyAlignment="1">
      <alignment horizontal="left"/>
    </xf>
    <xf numFmtId="37" fontId="9" fillId="3" borderId="2" xfId="0" applyNumberFormat="1" applyFont="1" applyFill="1" applyBorder="1" applyAlignment="1">
      <alignment horizontal="left"/>
    </xf>
    <xf numFmtId="166" fontId="12" fillId="3" borderId="0" xfId="0" applyNumberFormat="1" applyFont="1" applyFill="1" applyAlignment="1">
      <alignment horizontal="left"/>
    </xf>
    <xf numFmtId="37" fontId="12" fillId="3" borderId="0" xfId="0" applyNumberFormat="1" applyFont="1" applyFill="1" applyAlignment="1">
      <alignment horizontal="left"/>
    </xf>
    <xf numFmtId="37" fontId="9" fillId="3" borderId="5" xfId="0" applyNumberFormat="1" applyFont="1" applyFill="1" applyBorder="1" applyAlignment="1">
      <alignment horizontal="left"/>
    </xf>
    <xf numFmtId="166" fontId="12" fillId="3" borderId="1" xfId="0" applyNumberFormat="1" applyFont="1" applyFill="1" applyBorder="1" applyAlignment="1">
      <alignment horizontal="left"/>
    </xf>
    <xf numFmtId="37" fontId="12" fillId="3" borderId="1" xfId="0" applyNumberFormat="1" applyFont="1" applyFill="1" applyBorder="1" applyAlignment="1">
      <alignment horizontal="left"/>
    </xf>
    <xf numFmtId="0" fontId="9" fillId="0" borderId="0" xfId="0" applyFont="1" applyFill="1"/>
    <xf numFmtId="1" fontId="16" fillId="4" borderId="15" xfId="1" applyNumberFormat="1" applyFont="1" applyFill="1" applyBorder="1" applyAlignment="1">
      <alignment horizontal="right"/>
    </xf>
    <xf numFmtId="0" fontId="9" fillId="4" borderId="0" xfId="0" applyFont="1" applyFill="1"/>
    <xf numFmtId="0" fontId="18" fillId="5" borderId="3" xfId="1" applyFont="1" applyFill="1" applyBorder="1" applyAlignment="1">
      <alignment horizontal="right"/>
    </xf>
    <xf numFmtId="0" fontId="17" fillId="2" borderId="2" xfId="0" applyFont="1" applyFill="1" applyBorder="1"/>
    <xf numFmtId="172" fontId="25" fillId="2" borderId="3" xfId="1" applyNumberFormat="1" applyFont="1" applyFill="1" applyBorder="1" applyAlignment="1">
      <alignment horizontal="right"/>
    </xf>
    <xf numFmtId="0" fontId="12" fillId="0" borderId="0" xfId="0" applyFont="1" applyFill="1"/>
    <xf numFmtId="169" fontId="9" fillId="3" borderId="0" xfId="0" applyNumberFormat="1" applyFont="1" applyFill="1"/>
    <xf numFmtId="0" fontId="9" fillId="3" borderId="0" xfId="0" applyFont="1" applyFill="1"/>
    <xf numFmtId="167" fontId="18" fillId="5" borderId="3" xfId="1" applyNumberFormat="1" applyFont="1" applyFill="1" applyBorder="1" applyAlignment="1">
      <alignment horizontal="right"/>
    </xf>
    <xf numFmtId="166" fontId="9" fillId="0" borderId="3" xfId="0" applyNumberFormat="1" applyFont="1" applyBorder="1"/>
    <xf numFmtId="1" fontId="16" fillId="4" borderId="16" xfId="1" applyNumberFormat="1" applyFont="1" applyFill="1" applyBorder="1" applyAlignment="1">
      <alignment horizontal="right"/>
    </xf>
    <xf numFmtId="0" fontId="8" fillId="5" borderId="0" xfId="1" applyFont="1" applyFill="1" applyBorder="1"/>
    <xf numFmtId="0" fontId="8" fillId="5" borderId="13" xfId="1" applyFont="1" applyFill="1" applyBorder="1"/>
    <xf numFmtId="173" fontId="26" fillId="2" borderId="3" xfId="1" applyNumberFormat="1" applyFont="1" applyFill="1" applyBorder="1" applyAlignment="1">
      <alignment horizontal="right"/>
    </xf>
    <xf numFmtId="173" fontId="26" fillId="2" borderId="4" xfId="1" applyNumberFormat="1" applyFont="1" applyFill="1" applyBorder="1" applyAlignment="1">
      <alignment horizontal="right"/>
    </xf>
    <xf numFmtId="0" fontId="20" fillId="0" borderId="0" xfId="0" applyFont="1" applyFill="1"/>
    <xf numFmtId="0" fontId="20" fillId="0" borderId="0" xfId="0" applyFont="1"/>
    <xf numFmtId="0" fontId="17" fillId="5" borderId="21" xfId="1" quotePrefix="1" applyFont="1" applyFill="1" applyBorder="1" applyAlignment="1">
      <alignment horizontal="left"/>
    </xf>
    <xf numFmtId="0" fontId="17" fillId="5" borderId="13" xfId="1" quotePrefix="1" applyFont="1" applyFill="1" applyBorder="1" applyAlignment="1">
      <alignment horizontal="left"/>
    </xf>
    <xf numFmtId="0" fontId="17" fillId="5" borderId="9" xfId="1" quotePrefix="1" applyFont="1" applyFill="1" applyBorder="1" applyAlignment="1">
      <alignment horizontal="left"/>
    </xf>
    <xf numFmtId="0" fontId="17" fillId="5" borderId="22" xfId="1" quotePrefix="1" applyFont="1" applyFill="1" applyBorder="1" applyAlignment="1">
      <alignment horizontal="left"/>
    </xf>
    <xf numFmtId="0" fontId="17" fillId="5" borderId="14" xfId="1" quotePrefix="1" applyFont="1" applyFill="1" applyBorder="1" applyAlignment="1">
      <alignment horizontal="left"/>
    </xf>
    <xf numFmtId="0" fontId="8" fillId="2" borderId="0" xfId="1" applyFont="1" applyFill="1" applyBorder="1"/>
    <xf numFmtId="0" fontId="8" fillId="2" borderId="5" xfId="1" applyFont="1" applyFill="1" applyBorder="1"/>
    <xf numFmtId="0" fontId="8" fillId="2" borderId="1" xfId="1" applyFont="1" applyFill="1" applyBorder="1"/>
    <xf numFmtId="4" fontId="18" fillId="2" borderId="4" xfId="1" applyNumberFormat="1" applyFont="1" applyFill="1" applyBorder="1" applyAlignment="1">
      <alignment horizontal="right"/>
    </xf>
    <xf numFmtId="4" fontId="13" fillId="2" borderId="4" xfId="1" applyNumberFormat="1" applyFont="1" applyFill="1" applyBorder="1" applyAlignment="1">
      <alignment horizontal="right"/>
    </xf>
    <xf numFmtId="4" fontId="18" fillId="2" borderId="7" xfId="1" applyNumberFormat="1" applyFont="1" applyFill="1" applyBorder="1" applyAlignment="1">
      <alignment horizontal="right"/>
    </xf>
    <xf numFmtId="166" fontId="9" fillId="0" borderId="0" xfId="0" applyNumberFormat="1" applyFont="1"/>
    <xf numFmtId="165" fontId="27" fillId="2" borderId="0" xfId="1" applyNumberFormat="1" applyFont="1" applyFill="1"/>
    <xf numFmtId="0" fontId="8" fillId="2" borderId="9" xfId="1" quotePrefix="1" applyFont="1" applyFill="1" applyBorder="1" applyAlignment="1">
      <alignment horizontal="left"/>
    </xf>
  </cellXfs>
  <cellStyles count="77">
    <cellStyle name="Lien hypertexte" xfId="4" builtinId="8" hidden="1"/>
    <cellStyle name="Lien hypertexte" xfId="6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" xfId="43" builtinId="8" hidden="1"/>
    <cellStyle name="Lien hypertexte" xfId="45" builtinId="8" hidden="1"/>
    <cellStyle name="Lien hypertexte" xfId="47" builtinId="8" hidden="1"/>
    <cellStyle name="Lien hypertexte" xfId="49" builtinId="8" hidden="1"/>
    <cellStyle name="Lien hypertexte" xfId="52" builtinId="8" hidden="1"/>
    <cellStyle name="Lien hypertexte" xfId="54" builtinId="8" hidden="1"/>
    <cellStyle name="Lien hypertexte" xfId="56" builtinId="8" hidden="1"/>
    <cellStyle name="Lien hypertexte" xfId="58" builtinId="8" hidden="1"/>
    <cellStyle name="Lien hypertexte" xfId="60" builtinId="8" hidden="1"/>
    <cellStyle name="Lien hypertexte" xfId="62" builtinId="8" hidden="1"/>
    <cellStyle name="Lien hypertexte" xfId="64" builtinId="8" hidden="1"/>
    <cellStyle name="Lien hypertexte" xfId="66" builtinId="8" hidden="1"/>
    <cellStyle name="Lien hypertexte" xfId="68" builtinId="8" hidden="1"/>
    <cellStyle name="Lien hypertexte" xfId="70" builtinId="8" hidden="1"/>
    <cellStyle name="Lien hypertexte" xfId="72" builtinId="8" hidden="1"/>
    <cellStyle name="Lien hypertexte" xfId="74" builtinId="8" hidden="1"/>
    <cellStyle name="Lien hypertexte visité" xfId="5" builtinId="9" hidden="1"/>
    <cellStyle name="Lien hypertexte visité" xfId="7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Lien hypertexte visité" xfId="46" builtinId="9" hidden="1"/>
    <cellStyle name="Lien hypertexte visité" xfId="48" builtinId="9" hidden="1"/>
    <cellStyle name="Lien hypertexte visité" xfId="50" builtinId="9" hidden="1"/>
    <cellStyle name="Lien hypertexte visité" xfId="53" builtinId="9" hidden="1"/>
    <cellStyle name="Lien hypertexte visité" xfId="55" builtinId="9" hidden="1"/>
    <cellStyle name="Lien hypertexte visité" xfId="57" builtinId="9" hidden="1"/>
    <cellStyle name="Lien hypertexte visité" xfId="59" builtinId="9" hidden="1"/>
    <cellStyle name="Lien hypertexte visité" xfId="61" builtinId="9" hidden="1"/>
    <cellStyle name="Lien hypertexte visité" xfId="63" builtinId="9" hidden="1"/>
    <cellStyle name="Lien hypertexte visité" xfId="65" builtinId="9" hidden="1"/>
    <cellStyle name="Lien hypertexte visité" xfId="67" builtinId="9" hidden="1"/>
    <cellStyle name="Lien hypertexte visité" xfId="69" builtinId="9" hidden="1"/>
    <cellStyle name="Lien hypertexte visité" xfId="71" builtinId="9" hidden="1"/>
    <cellStyle name="Lien hypertexte visité" xfId="73" builtinId="9" hidden="1"/>
    <cellStyle name="Lien hypertexte visité" xfId="75" builtinId="9" hidden="1"/>
    <cellStyle name="Monétaire 2" xfId="8" xr:uid="{00000000-0005-0000-0000-000047000000}"/>
    <cellStyle name="Normal" xfId="0" builtinId="0"/>
    <cellStyle name="Normal 2" xfId="76" xr:uid="{57F5BBD4-DA11-0341-846A-E871B6B2907C}"/>
    <cellStyle name="Normal 2 2" xfId="51" xr:uid="{00000000-0005-0000-0000-000049000000}"/>
    <cellStyle name="Normal_MODEL_DDB" xfId="1" xr:uid="{00000000-0005-0000-0000-00004A000000}"/>
    <cellStyle name="Normal_SEK" xfId="2" xr:uid="{00000000-0005-0000-0000-00004C000000}"/>
    <cellStyle name="Pourcentage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Label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1485900</xdr:colOff>
          <xdr:row>0</xdr:row>
          <xdr:rowOff>0</xdr:rowOff>
        </xdr:to>
        <xdr:sp macro="" textlink="">
          <xdr:nvSpPr>
            <xdr:cNvPr id="1168" name="LBL_UPDATED_GRAPHS" hidden="1">
              <a:extLst>
                <a:ext uri="{63B3BB69-23CF-44E3-9099-C40C66FF867C}">
                  <a14:compatExt spid="_x0000_s1168"/>
                </a:ext>
                <a:ext uri="{FF2B5EF4-FFF2-40B4-BE49-F238E27FC236}">
                  <a16:creationId xmlns:a16="http://schemas.microsoft.com/office/drawing/2014/main" id="{00000000-0008-0000-0200-00009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J206"/>
  <sheetViews>
    <sheetView showGridLines="0" tabSelected="1" zoomScaleNormal="100" workbookViewId="0">
      <selection activeCell="A151" sqref="A151:G151"/>
    </sheetView>
  </sheetViews>
  <sheetFormatPr baseColWidth="10" defaultColWidth="10" defaultRowHeight="15.75"/>
  <cols>
    <col min="1" max="1" width="111" style="1" customWidth="1"/>
    <col min="2" max="2" width="17.1640625" style="118" hidden="1" customWidth="1"/>
    <col min="3" max="7" width="15" style="1" customWidth="1"/>
    <col min="8" max="8" width="17.6640625" style="89" customWidth="1"/>
    <col min="9" max="9" width="10" style="89"/>
    <col min="10" max="10" width="19.6640625" style="89" bestFit="1" customWidth="1"/>
    <col min="11" max="11" width="19.5" style="1" customWidth="1"/>
    <col min="12" max="16384" width="10" style="1"/>
  </cols>
  <sheetData>
    <row r="1" spans="1:10" ht="18.75">
      <c r="A1" s="119" t="s">
        <v>91</v>
      </c>
      <c r="B1" s="5"/>
      <c r="C1" s="4"/>
      <c r="D1" s="4"/>
      <c r="E1" s="4"/>
      <c r="F1" s="4"/>
      <c r="G1" s="4"/>
    </row>
    <row r="2" spans="1:10">
      <c r="A2" s="6"/>
      <c r="B2" s="5"/>
      <c r="C2" s="6"/>
      <c r="D2" s="6"/>
      <c r="E2" s="6"/>
      <c r="F2" s="6"/>
      <c r="G2" s="6"/>
    </row>
    <row r="3" spans="1:10" s="91" customFormat="1">
      <c r="A3" s="22" t="s">
        <v>78</v>
      </c>
      <c r="B3" s="90">
        <v>2014</v>
      </c>
      <c r="C3" s="90">
        <v>2015</v>
      </c>
      <c r="D3" s="90">
        <v>2016</v>
      </c>
      <c r="E3" s="90">
        <v>2017</v>
      </c>
      <c r="F3" s="90">
        <v>2018</v>
      </c>
      <c r="G3" s="90">
        <v>2019</v>
      </c>
    </row>
    <row r="4" spans="1:10" s="2" customFormat="1">
      <c r="A4" s="7"/>
      <c r="B4" s="92"/>
      <c r="C4" s="92"/>
      <c r="D4" s="92"/>
      <c r="E4" s="92"/>
      <c r="F4" s="92"/>
      <c r="G4" s="92"/>
    </row>
    <row r="5" spans="1:10">
      <c r="A5" s="8" t="s">
        <v>1</v>
      </c>
      <c r="B5" s="9" t="e">
        <f>#REF!</f>
        <v>#REF!</v>
      </c>
      <c r="C5" s="9">
        <v>2647</v>
      </c>
      <c r="D5" s="9">
        <v>11792</v>
      </c>
      <c r="E5" s="9">
        <v>11818</v>
      </c>
      <c r="F5" s="9">
        <v>8907</v>
      </c>
      <c r="G5" s="9">
        <v>14813</v>
      </c>
    </row>
    <row r="6" spans="1:10">
      <c r="A6" s="8" t="s">
        <v>2</v>
      </c>
      <c r="B6" s="9" t="e">
        <f>#REF!</f>
        <v>#REF!</v>
      </c>
      <c r="C6" s="9">
        <v>14491</v>
      </c>
      <c r="D6" s="9">
        <v>102280</v>
      </c>
      <c r="E6" s="9">
        <v>94879</v>
      </c>
      <c r="F6" s="9">
        <v>16757</v>
      </c>
      <c r="G6" s="9">
        <v>10305</v>
      </c>
    </row>
    <row r="7" spans="1:10">
      <c r="A7" s="93" t="s">
        <v>3</v>
      </c>
      <c r="B7" s="9" t="e">
        <f>#REF!</f>
        <v>#REF!</v>
      </c>
      <c r="C7" s="9">
        <v>24841</v>
      </c>
      <c r="D7" s="9">
        <v>35642</v>
      </c>
      <c r="E7" s="9">
        <v>49359</v>
      </c>
      <c r="F7" s="9">
        <v>103293</v>
      </c>
      <c r="G7" s="9">
        <v>144335</v>
      </c>
    </row>
    <row r="8" spans="1:10">
      <c r="A8" s="93" t="s">
        <v>4</v>
      </c>
      <c r="B8" s="9"/>
      <c r="C8" s="9"/>
      <c r="D8" s="9"/>
      <c r="E8" s="9"/>
      <c r="F8" s="9"/>
      <c r="G8" s="9"/>
    </row>
    <row r="9" spans="1:10">
      <c r="A9" s="8" t="s">
        <v>5</v>
      </c>
      <c r="B9" s="9" t="e">
        <f>#REF!</f>
        <v>#REF!</v>
      </c>
      <c r="C9" s="9">
        <v>71038</v>
      </c>
      <c r="D9" s="9">
        <v>83924</v>
      </c>
      <c r="E9" s="9">
        <v>157648</v>
      </c>
      <c r="F9" s="9">
        <v>206652</v>
      </c>
      <c r="G9" s="9">
        <v>296887.5</v>
      </c>
    </row>
    <row r="10" spans="1:10" s="3" customFormat="1">
      <c r="A10" s="10" t="s">
        <v>63</v>
      </c>
      <c r="B10" s="94" t="e">
        <f>#REF!</f>
        <v>#REF!</v>
      </c>
      <c r="C10" s="94">
        <v>-1426</v>
      </c>
      <c r="D10" s="94">
        <v>-3375</v>
      </c>
      <c r="E10" s="94">
        <v>-4435</v>
      </c>
      <c r="F10" s="94">
        <v>-6768</v>
      </c>
      <c r="G10" s="94">
        <v>-9000.4</v>
      </c>
      <c r="H10" s="95"/>
      <c r="I10" s="95"/>
      <c r="J10" s="95"/>
    </row>
    <row r="11" spans="1:10">
      <c r="A11" s="8" t="s">
        <v>6</v>
      </c>
      <c r="B11" s="9" t="e">
        <f>B9+B10</f>
        <v>#REF!</v>
      </c>
      <c r="C11" s="9">
        <v>69612</v>
      </c>
      <c r="D11" s="9">
        <v>80549</v>
      </c>
      <c r="E11" s="9">
        <v>153213</v>
      </c>
      <c r="F11" s="9">
        <v>199884</v>
      </c>
      <c r="G11" s="9">
        <v>287887.09999999998</v>
      </c>
    </row>
    <row r="12" spans="1:10">
      <c r="A12" s="8" t="s">
        <v>7</v>
      </c>
      <c r="B12" s="9" t="e">
        <f>#REF!</f>
        <v>#REF!</v>
      </c>
      <c r="C12" s="9">
        <v>1665</v>
      </c>
      <c r="D12" s="9">
        <v>1787</v>
      </c>
      <c r="E12" s="9">
        <v>2337</v>
      </c>
      <c r="F12" s="9">
        <v>2311</v>
      </c>
      <c r="G12" s="9">
        <v>3248</v>
      </c>
    </row>
    <row r="13" spans="1:10">
      <c r="A13" s="8" t="s">
        <v>16</v>
      </c>
      <c r="B13" s="9" t="e">
        <f>#REF!+#REF!</f>
        <v>#REF!</v>
      </c>
      <c r="C13" s="9">
        <v>3132</v>
      </c>
      <c r="D13" s="9">
        <v>5292</v>
      </c>
      <c r="E13" s="9">
        <v>5876</v>
      </c>
      <c r="F13" s="9">
        <v>9145</v>
      </c>
      <c r="G13" s="9">
        <v>12250</v>
      </c>
    </row>
    <row r="14" spans="1:10">
      <c r="A14" s="11" t="s">
        <v>8</v>
      </c>
      <c r="B14" s="9" t="e">
        <f>#REF!+#REF!</f>
        <v>#REF!</v>
      </c>
      <c r="C14" s="9">
        <v>9298</v>
      </c>
      <c r="D14" s="9">
        <v>362</v>
      </c>
      <c r="E14" s="9">
        <v>6024</v>
      </c>
      <c r="F14" s="9">
        <v>2847</v>
      </c>
      <c r="G14" s="9">
        <v>18803</v>
      </c>
    </row>
    <row r="15" spans="1:10" s="97" customFormat="1">
      <c r="A15" s="12" t="s">
        <v>79</v>
      </c>
      <c r="B15" s="13" t="e">
        <f>SUM(B5,B6,B7,B8,B11,B12,B13,B14)</f>
        <v>#REF!</v>
      </c>
      <c r="C15" s="13">
        <v>125686</v>
      </c>
      <c r="D15" s="13">
        <v>237704</v>
      </c>
      <c r="E15" s="13">
        <v>323506</v>
      </c>
      <c r="F15" s="13">
        <v>343144</v>
      </c>
      <c r="G15" s="13">
        <v>491641.1</v>
      </c>
      <c r="H15" s="96"/>
      <c r="I15" s="96"/>
    </row>
    <row r="16" spans="1:10" s="2" customFormat="1">
      <c r="A16" s="14"/>
      <c r="B16" s="98"/>
      <c r="C16" s="98"/>
      <c r="D16" s="98"/>
      <c r="E16" s="98"/>
      <c r="F16" s="98"/>
      <c r="G16" s="98"/>
    </row>
    <row r="17" spans="1:7">
      <c r="A17" s="11" t="s">
        <v>9</v>
      </c>
      <c r="B17" s="15" t="e">
        <f>#REF!</f>
        <v>#REF!</v>
      </c>
      <c r="C17" s="15">
        <v>70213</v>
      </c>
      <c r="D17" s="15">
        <v>96665</v>
      </c>
      <c r="E17" s="15">
        <v>153743</v>
      </c>
      <c r="F17" s="15">
        <v>226184</v>
      </c>
      <c r="G17" s="15">
        <v>306930</v>
      </c>
    </row>
    <row r="18" spans="1:7">
      <c r="A18" s="11" t="s">
        <v>10</v>
      </c>
      <c r="B18" s="15" t="e">
        <f>#REF!</f>
        <v>#REF!</v>
      </c>
      <c r="C18" s="15">
        <v>39887</v>
      </c>
      <c r="D18" s="15">
        <v>124550</v>
      </c>
      <c r="E18" s="15">
        <v>147046</v>
      </c>
      <c r="F18" s="15">
        <v>84494</v>
      </c>
      <c r="G18" s="15">
        <v>142187</v>
      </c>
    </row>
    <row r="19" spans="1:7">
      <c r="A19" s="17" t="s">
        <v>11</v>
      </c>
      <c r="B19" s="15"/>
      <c r="C19" s="15"/>
      <c r="D19" s="15"/>
      <c r="E19" s="15"/>
      <c r="F19" s="15"/>
      <c r="G19" s="15"/>
    </row>
    <row r="20" spans="1:7">
      <c r="A20" s="11" t="s">
        <v>12</v>
      </c>
      <c r="B20" s="15" t="e">
        <f>#REF!+#REF!</f>
        <v>#REF!</v>
      </c>
      <c r="C20" s="15">
        <v>1926</v>
      </c>
      <c r="D20" s="15">
        <v>1287</v>
      </c>
      <c r="E20" s="15">
        <v>3374</v>
      </c>
      <c r="F20" s="15">
        <v>3618</v>
      </c>
      <c r="G20" s="15">
        <v>3192</v>
      </c>
    </row>
    <row r="21" spans="1:7">
      <c r="A21" s="11" t="s">
        <v>17</v>
      </c>
      <c r="B21" s="15" t="e">
        <f>SUM(B17:B20)</f>
        <v>#REF!</v>
      </c>
      <c r="C21" s="15">
        <v>112026</v>
      </c>
      <c r="D21" s="15">
        <v>222502</v>
      </c>
      <c r="E21" s="15">
        <v>304163</v>
      </c>
      <c r="F21" s="15">
        <v>314296</v>
      </c>
      <c r="G21" s="15">
        <v>452309</v>
      </c>
    </row>
    <row r="22" spans="1:7">
      <c r="A22" s="11" t="s">
        <v>13</v>
      </c>
      <c r="B22" s="99"/>
      <c r="C22" s="15"/>
      <c r="D22" s="15"/>
      <c r="E22" s="15"/>
      <c r="F22" s="15"/>
      <c r="G22" s="15"/>
    </row>
    <row r="23" spans="1:7">
      <c r="A23" s="11" t="s">
        <v>14</v>
      </c>
      <c r="B23" s="15"/>
      <c r="C23" s="15"/>
      <c r="D23" s="15"/>
      <c r="E23" s="15"/>
      <c r="F23" s="15"/>
      <c r="G23" s="15"/>
    </row>
    <row r="24" spans="1:7">
      <c r="A24" s="17" t="s">
        <v>55</v>
      </c>
      <c r="B24" s="15" t="e">
        <f>#REF!+#REF!+#REF!</f>
        <v>#REF!</v>
      </c>
      <c r="C24" s="15">
        <v>257</v>
      </c>
      <c r="D24" s="15">
        <v>48</v>
      </c>
      <c r="E24" s="15">
        <v>116</v>
      </c>
      <c r="F24" s="15">
        <v>116</v>
      </c>
      <c r="G24" s="15">
        <v>199</v>
      </c>
    </row>
    <row r="25" spans="1:7">
      <c r="A25" s="11" t="s">
        <v>54</v>
      </c>
      <c r="B25" s="15" t="e">
        <f>#REF!</f>
        <v>#REF!</v>
      </c>
      <c r="C25" s="15">
        <v>13403</v>
      </c>
      <c r="D25" s="15">
        <v>15154</v>
      </c>
      <c r="E25" s="15">
        <v>19227</v>
      </c>
      <c r="F25" s="15">
        <v>28732</v>
      </c>
      <c r="G25" s="15">
        <v>39133</v>
      </c>
    </row>
    <row r="26" spans="1:7">
      <c r="A26" s="11" t="s">
        <v>56</v>
      </c>
      <c r="B26" s="18" t="e">
        <f>SUM(B23:B25)</f>
        <v>#REF!</v>
      </c>
      <c r="C26" s="15">
        <v>13660</v>
      </c>
      <c r="D26" s="15">
        <v>15202</v>
      </c>
      <c r="E26" s="15">
        <v>19343</v>
      </c>
      <c r="F26" s="15">
        <v>28848</v>
      </c>
      <c r="G26" s="15">
        <v>39332</v>
      </c>
    </row>
    <row r="27" spans="1:7" s="97" customFormat="1">
      <c r="A27" s="12" t="s">
        <v>15</v>
      </c>
      <c r="B27" s="19" t="e">
        <f t="shared" ref="B27" si="0">B21+B26</f>
        <v>#REF!</v>
      </c>
      <c r="C27" s="19">
        <v>125686</v>
      </c>
      <c r="D27" s="19">
        <v>237704</v>
      </c>
      <c r="E27" s="19">
        <v>323506</v>
      </c>
      <c r="F27" s="19">
        <v>343144</v>
      </c>
      <c r="G27" s="19">
        <v>491641</v>
      </c>
    </row>
    <row r="28" spans="1:7">
      <c r="A28" s="6"/>
      <c r="B28" s="21"/>
      <c r="C28" s="21"/>
      <c r="D28" s="21"/>
      <c r="E28" s="21"/>
      <c r="F28" s="21"/>
      <c r="G28" s="21"/>
    </row>
    <row r="29" spans="1:7" s="91" customFormat="1">
      <c r="A29" s="22" t="s">
        <v>80</v>
      </c>
      <c r="B29" s="90">
        <v>2014</v>
      </c>
      <c r="C29" s="90">
        <v>2015</v>
      </c>
      <c r="D29" s="90">
        <v>2016</v>
      </c>
      <c r="E29" s="90">
        <v>2017</v>
      </c>
      <c r="F29" s="90">
        <v>2018</v>
      </c>
      <c r="G29" s="100">
        <v>2019</v>
      </c>
    </row>
    <row r="30" spans="1:7" s="2" customFormat="1">
      <c r="A30" s="14"/>
      <c r="B30" s="101"/>
      <c r="C30" s="101"/>
      <c r="D30" s="101"/>
      <c r="E30" s="101"/>
      <c r="F30" s="101"/>
      <c r="G30" s="102"/>
    </row>
    <row r="31" spans="1:7">
      <c r="A31" s="11" t="s">
        <v>18</v>
      </c>
      <c r="B31" s="15" t="e">
        <f>#REF!+#REF!</f>
        <v>#REF!</v>
      </c>
      <c r="C31" s="15">
        <v>6177</v>
      </c>
      <c r="D31" s="15">
        <v>7863</v>
      </c>
      <c r="E31" s="15">
        <v>12824</v>
      </c>
      <c r="F31" s="15">
        <v>15520</v>
      </c>
      <c r="G31" s="16">
        <v>15324</v>
      </c>
    </row>
    <row r="32" spans="1:7">
      <c r="A32" s="11" t="s">
        <v>19</v>
      </c>
      <c r="B32" s="24" t="e">
        <f>-(#REF!+#REF!)</f>
        <v>#REF!</v>
      </c>
      <c r="C32" s="24">
        <v>-1991</v>
      </c>
      <c r="D32" s="24">
        <v>-3213</v>
      </c>
      <c r="E32" s="24">
        <v>-5126</v>
      </c>
      <c r="F32" s="24">
        <v>-5061</v>
      </c>
      <c r="G32" s="25">
        <v>-8765</v>
      </c>
    </row>
    <row r="33" spans="1:7" s="97" customFormat="1">
      <c r="A33" s="12" t="s">
        <v>20</v>
      </c>
      <c r="B33" s="19" t="e">
        <f t="shared" ref="B33" si="1">B31+B32</f>
        <v>#REF!</v>
      </c>
      <c r="C33" s="19">
        <v>4186</v>
      </c>
      <c r="D33" s="19">
        <v>4650</v>
      </c>
      <c r="E33" s="19">
        <v>7698</v>
      </c>
      <c r="F33" s="19">
        <v>10459</v>
      </c>
      <c r="G33" s="26">
        <v>6559</v>
      </c>
    </row>
    <row r="34" spans="1:7">
      <c r="A34" s="11" t="s">
        <v>31</v>
      </c>
      <c r="B34" s="15" t="e">
        <f>#REF!</f>
        <v>#REF!</v>
      </c>
      <c r="C34" s="15">
        <v>578</v>
      </c>
      <c r="D34" s="15">
        <v>310</v>
      </c>
      <c r="E34" s="15">
        <v>124</v>
      </c>
      <c r="F34" s="15">
        <v>1490</v>
      </c>
      <c r="G34" s="16">
        <v>0</v>
      </c>
    </row>
    <row r="35" spans="1:7">
      <c r="A35" s="11" t="s">
        <v>21</v>
      </c>
      <c r="B35" s="15" t="e">
        <f>#REF!-#REF!</f>
        <v>#REF!</v>
      </c>
      <c r="C35" s="15">
        <v>1077</v>
      </c>
      <c r="D35" s="15">
        <v>1798</v>
      </c>
      <c r="E35" s="15">
        <v>2548</v>
      </c>
      <c r="F35" s="15">
        <v>3774</v>
      </c>
      <c r="G35" s="16">
        <v>15841</v>
      </c>
    </row>
    <row r="36" spans="1:7">
      <c r="A36" s="11" t="s">
        <v>33</v>
      </c>
      <c r="B36" s="15" t="e">
        <f>#REF!</f>
        <v>#REF!</v>
      </c>
      <c r="C36" s="15">
        <v>1118</v>
      </c>
      <c r="D36" s="15">
        <v>1531</v>
      </c>
      <c r="E36" s="15">
        <v>2527</v>
      </c>
      <c r="F36" s="15">
        <v>1753</v>
      </c>
      <c r="G36" s="16">
        <v>5350</v>
      </c>
    </row>
    <row r="37" spans="1:7">
      <c r="A37" s="11" t="s">
        <v>34</v>
      </c>
      <c r="B37" s="15" t="e">
        <f>#REF!</f>
        <v>#REF!</v>
      </c>
      <c r="C37" s="15">
        <v>409</v>
      </c>
      <c r="D37" s="15">
        <v>661</v>
      </c>
      <c r="E37" s="15">
        <v>803</v>
      </c>
      <c r="F37" s="15">
        <v>1089</v>
      </c>
      <c r="G37" s="16">
        <v>292</v>
      </c>
    </row>
    <row r="38" spans="1:7">
      <c r="A38" s="11" t="s">
        <v>32</v>
      </c>
      <c r="B38" s="27" t="e">
        <f t="shared" ref="B38" si="2">SUM(B34:B37)</f>
        <v>#REF!</v>
      </c>
      <c r="C38" s="27">
        <v>3182</v>
      </c>
      <c r="D38" s="27">
        <v>4300</v>
      </c>
      <c r="E38" s="27">
        <v>6002</v>
      </c>
      <c r="F38" s="27">
        <v>8106</v>
      </c>
      <c r="G38" s="28">
        <v>21483</v>
      </c>
    </row>
    <row r="39" spans="1:7" s="97" customFormat="1">
      <c r="A39" s="12" t="s">
        <v>22</v>
      </c>
      <c r="B39" s="19" t="e">
        <f t="shared" ref="B39" si="3">B33+B38</f>
        <v>#REF!</v>
      </c>
      <c r="C39" s="19">
        <v>7368</v>
      </c>
      <c r="D39" s="19">
        <v>8950</v>
      </c>
      <c r="E39" s="19">
        <v>13700</v>
      </c>
      <c r="F39" s="19">
        <v>18565</v>
      </c>
      <c r="G39" s="26">
        <v>28042</v>
      </c>
    </row>
    <row r="40" spans="1:7">
      <c r="A40" s="11" t="s">
        <v>23</v>
      </c>
      <c r="B40" s="24" t="e">
        <f>-#REF!</f>
        <v>#REF!</v>
      </c>
      <c r="C40" s="24">
        <v>-1168</v>
      </c>
      <c r="D40" s="24">
        <v>-1648</v>
      </c>
      <c r="E40" s="24">
        <v>-2202</v>
      </c>
      <c r="F40" s="24">
        <v>-2550</v>
      </c>
      <c r="G40" s="25">
        <v>-3087</v>
      </c>
    </row>
    <row r="41" spans="1:7">
      <c r="A41" s="11" t="s">
        <v>25</v>
      </c>
      <c r="B41" s="24" t="e">
        <f>-#REF!</f>
        <v>#REF!</v>
      </c>
      <c r="C41" s="24">
        <v>-2084</v>
      </c>
      <c r="D41" s="24">
        <v>-2269</v>
      </c>
      <c r="E41" s="24">
        <v>-3587</v>
      </c>
      <c r="F41" s="24">
        <v>-4325</v>
      </c>
      <c r="G41" s="25">
        <v>-4941</v>
      </c>
    </row>
    <row r="42" spans="1:7">
      <c r="A42" s="11" t="s">
        <v>75</v>
      </c>
      <c r="B42" s="24" t="e">
        <f>-#REF!</f>
        <v>#REF!</v>
      </c>
      <c r="C42" s="24">
        <v>-520</v>
      </c>
      <c r="D42" s="24">
        <v>-545</v>
      </c>
      <c r="E42" s="24">
        <v>-628</v>
      </c>
      <c r="F42" s="24">
        <v>-605</v>
      </c>
      <c r="G42" s="25">
        <v>-582.20000000000005</v>
      </c>
    </row>
    <row r="43" spans="1:7" s="97" customFormat="1">
      <c r="A43" s="12" t="s">
        <v>24</v>
      </c>
      <c r="B43" s="29" t="e">
        <f t="shared" ref="B43" si="4">B40+B41+B42</f>
        <v>#REF!</v>
      </c>
      <c r="C43" s="29">
        <v>-3772</v>
      </c>
      <c r="D43" s="29">
        <v>-4462</v>
      </c>
      <c r="E43" s="29">
        <v>-6417</v>
      </c>
      <c r="F43" s="29">
        <v>-7480</v>
      </c>
      <c r="G43" s="30">
        <v>-8610.2000000000007</v>
      </c>
    </row>
    <row r="44" spans="1:7" s="97" customFormat="1">
      <c r="A44" s="12" t="s">
        <v>35</v>
      </c>
      <c r="B44" s="19" t="e">
        <f t="shared" ref="B44" si="5">B39+B43</f>
        <v>#REF!</v>
      </c>
      <c r="C44" s="19">
        <v>3596</v>
      </c>
      <c r="D44" s="19">
        <v>4488</v>
      </c>
      <c r="E44" s="19">
        <v>7283</v>
      </c>
      <c r="F44" s="19">
        <v>11085</v>
      </c>
      <c r="G44" s="26">
        <v>19431.8</v>
      </c>
    </row>
    <row r="45" spans="1:7">
      <c r="A45" s="11" t="s">
        <v>64</v>
      </c>
      <c r="B45" s="24" t="e">
        <f>-#REF!</f>
        <v>#REF!</v>
      </c>
      <c r="C45" s="24">
        <v>-1623</v>
      </c>
      <c r="D45" s="24">
        <v>-2152</v>
      </c>
      <c r="E45" s="24">
        <v>-1212</v>
      </c>
      <c r="F45" s="24">
        <v>-2477</v>
      </c>
      <c r="G45" s="25">
        <v>-3778.4</v>
      </c>
    </row>
    <row r="46" spans="1:7">
      <c r="A46" s="11" t="s">
        <v>26</v>
      </c>
      <c r="B46" s="24" t="e">
        <f>#REF!</f>
        <v>#REF!</v>
      </c>
      <c r="C46" s="24">
        <v>-283</v>
      </c>
      <c r="D46" s="24">
        <v>-81</v>
      </c>
      <c r="E46" s="24">
        <v>-25</v>
      </c>
      <c r="F46" s="103">
        <v>100</v>
      </c>
      <c r="G46" s="104">
        <v>128.30000000000001</v>
      </c>
    </row>
    <row r="47" spans="1:7">
      <c r="A47" s="11" t="s">
        <v>27</v>
      </c>
      <c r="B47" s="27" t="e">
        <f t="shared" ref="B47" si="6">B44+B45+B46</f>
        <v>#REF!</v>
      </c>
      <c r="C47" s="27">
        <v>1690</v>
      </c>
      <c r="D47" s="27">
        <v>2255</v>
      </c>
      <c r="E47" s="27">
        <v>6046</v>
      </c>
      <c r="F47" s="27">
        <v>8708</v>
      </c>
      <c r="G47" s="28">
        <v>15781.699999999999</v>
      </c>
    </row>
    <row r="48" spans="1:7">
      <c r="A48" s="11" t="s">
        <v>28</v>
      </c>
      <c r="B48" s="24" t="e">
        <f>-#REF!</f>
        <v>#REF!</v>
      </c>
      <c r="C48" s="24">
        <v>-255</v>
      </c>
      <c r="D48" s="24">
        <v>-165</v>
      </c>
      <c r="E48" s="24">
        <v>-975</v>
      </c>
      <c r="F48" s="24">
        <v>-1083</v>
      </c>
      <c r="G48" s="25">
        <v>-760.3</v>
      </c>
    </row>
    <row r="49" spans="1:10" s="97" customFormat="1">
      <c r="A49" s="12" t="s">
        <v>29</v>
      </c>
      <c r="B49" s="19" t="e">
        <f t="shared" ref="B49" si="7">B47+B48</f>
        <v>#REF!</v>
      </c>
      <c r="C49" s="19">
        <v>1435</v>
      </c>
      <c r="D49" s="19">
        <v>2090</v>
      </c>
      <c r="E49" s="19">
        <v>5071</v>
      </c>
      <c r="F49" s="19">
        <v>7625</v>
      </c>
      <c r="G49" s="26">
        <v>15021.4</v>
      </c>
    </row>
    <row r="50" spans="1:10" s="106" customFormat="1">
      <c r="A50" s="11" t="s">
        <v>14</v>
      </c>
      <c r="B50" s="15"/>
      <c r="C50" s="15"/>
      <c r="D50" s="15"/>
      <c r="E50" s="15"/>
      <c r="F50" s="15"/>
      <c r="G50" s="16"/>
      <c r="H50" s="105"/>
      <c r="I50" s="105"/>
      <c r="J50" s="105"/>
    </row>
    <row r="51" spans="1:10" s="106" customFormat="1">
      <c r="A51" s="11" t="s">
        <v>30</v>
      </c>
      <c r="B51" s="27"/>
      <c r="C51" s="27"/>
      <c r="D51" s="27"/>
      <c r="E51" s="27"/>
      <c r="F51" s="27"/>
      <c r="G51" s="28"/>
      <c r="H51" s="105"/>
      <c r="I51" s="105"/>
      <c r="J51" s="105"/>
    </row>
    <row r="52" spans="1:10" s="106" customFormat="1">
      <c r="A52" s="31"/>
      <c r="B52" s="32"/>
      <c r="C52" s="32"/>
      <c r="D52" s="32"/>
      <c r="E52" s="32"/>
      <c r="F52" s="32"/>
      <c r="G52" s="33"/>
      <c r="H52" s="105"/>
      <c r="I52" s="105"/>
      <c r="J52" s="105"/>
    </row>
    <row r="53" spans="1:10" s="106" customFormat="1">
      <c r="A53" s="34"/>
      <c r="B53" s="20"/>
      <c r="C53" s="20"/>
      <c r="D53" s="20"/>
      <c r="E53" s="20"/>
      <c r="F53" s="20"/>
      <c r="G53" s="20"/>
      <c r="H53" s="105"/>
      <c r="I53" s="105"/>
      <c r="J53" s="105"/>
    </row>
    <row r="54" spans="1:10" s="91" customFormat="1">
      <c r="A54" s="35" t="s">
        <v>73</v>
      </c>
      <c r="B54" s="90">
        <v>2014</v>
      </c>
      <c r="C54" s="90">
        <v>2015</v>
      </c>
      <c r="D54" s="90">
        <v>2016</v>
      </c>
      <c r="E54" s="90">
        <v>2017</v>
      </c>
      <c r="F54" s="90">
        <v>2018</v>
      </c>
      <c r="G54" s="100">
        <v>2019</v>
      </c>
    </row>
    <row r="55" spans="1:10" s="2" customFormat="1">
      <c r="A55" s="36"/>
      <c r="B55" s="44"/>
      <c r="C55" s="44"/>
      <c r="D55" s="44"/>
      <c r="E55" s="44"/>
      <c r="F55" s="44"/>
      <c r="G55" s="102"/>
    </row>
    <row r="56" spans="1:10">
      <c r="A56" s="8" t="s">
        <v>1</v>
      </c>
      <c r="B56" s="38"/>
      <c r="C56" s="38">
        <v>61.009732360097324</v>
      </c>
      <c r="D56" s="38">
        <v>345.4854552323385</v>
      </c>
      <c r="E56" s="38">
        <v>0.22048846675712347</v>
      </c>
      <c r="F56" s="38">
        <v>-24.631917414114064</v>
      </c>
      <c r="G56" s="39">
        <v>66.307398675199281</v>
      </c>
    </row>
    <row r="57" spans="1:10">
      <c r="A57" s="8" t="s">
        <v>2</v>
      </c>
      <c r="B57" s="38"/>
      <c r="C57" s="38">
        <v>267.6052765093861</v>
      </c>
      <c r="D57" s="38">
        <v>605.81740390587265</v>
      </c>
      <c r="E57" s="38">
        <v>-7.2360187719984355</v>
      </c>
      <c r="F57" s="38">
        <v>-82.33855753117129</v>
      </c>
      <c r="G57" s="39">
        <v>-38.503312048696067</v>
      </c>
    </row>
    <row r="58" spans="1:10">
      <c r="A58" s="93" t="s">
        <v>3</v>
      </c>
      <c r="B58" s="38"/>
      <c r="C58" s="38">
        <v>119.38532191115429</v>
      </c>
      <c r="D58" s="38">
        <v>43.480536210297494</v>
      </c>
      <c r="E58" s="38">
        <v>38.485494641153693</v>
      </c>
      <c r="F58" s="38">
        <v>109.26882635385644</v>
      </c>
      <c r="G58" s="39">
        <v>39.733573427047332</v>
      </c>
    </row>
    <row r="59" spans="1:10">
      <c r="A59" s="93" t="s">
        <v>4</v>
      </c>
      <c r="B59" s="38"/>
      <c r="C59" s="38" t="s">
        <v>90</v>
      </c>
      <c r="D59" s="38" t="s">
        <v>90</v>
      </c>
      <c r="E59" s="38" t="s">
        <v>90</v>
      </c>
      <c r="F59" s="38" t="s">
        <v>90</v>
      </c>
      <c r="G59" s="39" t="s">
        <v>90</v>
      </c>
    </row>
    <row r="60" spans="1:10">
      <c r="A60" s="8" t="s">
        <v>5</v>
      </c>
      <c r="B60" s="38"/>
      <c r="C60" s="38">
        <v>60.868679091464941</v>
      </c>
      <c r="D60" s="38">
        <v>18.13958726315493</v>
      </c>
      <c r="E60" s="38">
        <v>87.846146513512224</v>
      </c>
      <c r="F60" s="38">
        <v>31.084441286917691</v>
      </c>
      <c r="G60" s="39">
        <v>43.665437547180765</v>
      </c>
    </row>
    <row r="61" spans="1:10">
      <c r="A61" s="10" t="s">
        <v>63</v>
      </c>
      <c r="B61" s="38"/>
      <c r="C61" s="38">
        <v>2590.566037735849</v>
      </c>
      <c r="D61" s="38">
        <v>136.67601683029454</v>
      </c>
      <c r="E61" s="38">
        <v>31.407407407407405</v>
      </c>
      <c r="F61" s="38">
        <v>52.60428410372041</v>
      </c>
      <c r="G61" s="39">
        <v>32.984633569739948</v>
      </c>
    </row>
    <row r="62" spans="1:10">
      <c r="A62" s="8" t="s">
        <v>6</v>
      </c>
      <c r="B62" s="38"/>
      <c r="C62" s="38">
        <v>57.828866820840695</v>
      </c>
      <c r="D62" s="38">
        <v>15.711371602597254</v>
      </c>
      <c r="E62" s="38">
        <v>90.210927509962886</v>
      </c>
      <c r="F62" s="38">
        <v>30.461514362358283</v>
      </c>
      <c r="G62" s="39">
        <v>44.027085709711621</v>
      </c>
    </row>
    <row r="63" spans="1:10">
      <c r="A63" s="8" t="s">
        <v>7</v>
      </c>
      <c r="B63" s="38"/>
      <c r="C63" s="38">
        <v>136.84210526315789</v>
      </c>
      <c r="D63" s="38">
        <v>7.3273273273273283</v>
      </c>
      <c r="E63" s="38">
        <v>30.777839955232235</v>
      </c>
      <c r="F63" s="38">
        <v>-1.1125374411638853</v>
      </c>
      <c r="G63" s="39">
        <v>40.545218520121161</v>
      </c>
    </row>
    <row r="64" spans="1:10">
      <c r="A64" s="8" t="s">
        <v>16</v>
      </c>
      <c r="B64" s="38"/>
      <c r="C64" s="38">
        <v>27.213647441104794</v>
      </c>
      <c r="D64" s="38">
        <v>68.965517241379317</v>
      </c>
      <c r="E64" s="38">
        <v>11.035525321239607</v>
      </c>
      <c r="F64" s="38">
        <v>55.633083730428865</v>
      </c>
      <c r="G64" s="39">
        <v>33.952979770366319</v>
      </c>
    </row>
    <row r="65" spans="1:7">
      <c r="A65" s="11" t="s">
        <v>8</v>
      </c>
      <c r="B65" s="38"/>
      <c r="C65" s="38">
        <v>55.719309998325237</v>
      </c>
      <c r="D65" s="38">
        <v>-96.106689610668965</v>
      </c>
      <c r="E65" s="38">
        <v>1564.0883977900553</v>
      </c>
      <c r="F65" s="38">
        <v>-52.739043824701191</v>
      </c>
      <c r="G65" s="39">
        <v>560.44959606603447</v>
      </c>
    </row>
    <row r="66" spans="1:7">
      <c r="A66" s="37" t="str">
        <f>A15</f>
        <v>Total de l'actif (en millions de FCFA)</v>
      </c>
      <c r="B66" s="38"/>
      <c r="C66" s="38">
        <v>79.164944191814797</v>
      </c>
      <c r="D66" s="38">
        <v>89.125280460830965</v>
      </c>
      <c r="E66" s="38">
        <v>36.096153198936491</v>
      </c>
      <c r="F66" s="38">
        <v>6.0703665465246397</v>
      </c>
      <c r="G66" s="39">
        <v>43.275447042640984</v>
      </c>
    </row>
    <row r="67" spans="1:7">
      <c r="A67" s="37"/>
      <c r="B67" s="38"/>
      <c r="C67" s="38"/>
      <c r="D67" s="38"/>
      <c r="E67" s="38"/>
      <c r="F67" s="38"/>
      <c r="G67" s="39"/>
    </row>
    <row r="68" spans="1:7" s="2" customFormat="1">
      <c r="A68" s="40"/>
      <c r="B68" s="107"/>
      <c r="C68" s="107"/>
      <c r="D68" s="107"/>
      <c r="E68" s="107"/>
      <c r="F68" s="107"/>
      <c r="G68" s="108"/>
    </row>
    <row r="69" spans="1:7">
      <c r="A69" s="11" t="s">
        <v>9</v>
      </c>
      <c r="B69" s="38"/>
      <c r="C69" s="38">
        <v>61.253502365532128</v>
      </c>
      <c r="D69" s="38">
        <v>37.673935026277185</v>
      </c>
      <c r="E69" s="38">
        <v>59.047224952154345</v>
      </c>
      <c r="F69" s="38">
        <v>47.118242781785185</v>
      </c>
      <c r="G69" s="39">
        <v>35.699253704948184</v>
      </c>
    </row>
    <row r="70" spans="1:7">
      <c r="A70" s="11" t="s">
        <v>10</v>
      </c>
      <c r="B70" s="38"/>
      <c r="C70" s="38">
        <v>241.29374518695985</v>
      </c>
      <c r="D70" s="38">
        <v>212.25712638202924</v>
      </c>
      <c r="E70" s="38">
        <v>18.061822561220396</v>
      </c>
      <c r="F70" s="38">
        <v>-42.539069406852278</v>
      </c>
      <c r="G70" s="39">
        <v>68.280587970743483</v>
      </c>
    </row>
    <row r="71" spans="1:7">
      <c r="A71" s="17" t="s">
        <v>11</v>
      </c>
      <c r="B71" s="38"/>
      <c r="C71" s="38" t="s">
        <v>90</v>
      </c>
      <c r="D71" s="38" t="s">
        <v>90</v>
      </c>
      <c r="E71" s="38" t="s">
        <v>90</v>
      </c>
      <c r="F71" s="38" t="s">
        <v>90</v>
      </c>
      <c r="G71" s="39" t="s">
        <v>90</v>
      </c>
    </row>
    <row r="72" spans="1:7">
      <c r="A72" s="11" t="s">
        <v>12</v>
      </c>
      <c r="B72" s="38"/>
      <c r="C72" s="38">
        <v>-24.47058823529412</v>
      </c>
      <c r="D72" s="38">
        <v>-33.177570093457945</v>
      </c>
      <c r="E72" s="38">
        <v>162.16006216006215</v>
      </c>
      <c r="F72" s="38">
        <v>7.2317723770005937</v>
      </c>
      <c r="G72" s="39">
        <v>-11.774461028192372</v>
      </c>
    </row>
    <row r="73" spans="1:7">
      <c r="A73" s="11" t="s">
        <v>17</v>
      </c>
      <c r="B73" s="38"/>
      <c r="C73" s="38">
        <v>93.887052389276377</v>
      </c>
      <c r="D73" s="38">
        <v>98.616392623141053</v>
      </c>
      <c r="E73" s="38">
        <v>36.701243134893168</v>
      </c>
      <c r="F73" s="38">
        <v>3.3314374200675299</v>
      </c>
      <c r="G73" s="39">
        <v>43.91179015959478</v>
      </c>
    </row>
    <row r="74" spans="1:7">
      <c r="A74" s="11" t="s">
        <v>13</v>
      </c>
      <c r="B74" s="38"/>
      <c r="C74" s="38" t="s">
        <v>90</v>
      </c>
      <c r="D74" s="38" t="s">
        <v>90</v>
      </c>
      <c r="E74" s="38" t="s">
        <v>90</v>
      </c>
      <c r="F74" s="38" t="s">
        <v>90</v>
      </c>
      <c r="G74" s="39" t="s">
        <v>90</v>
      </c>
    </row>
    <row r="75" spans="1:7">
      <c r="A75" s="11" t="s">
        <v>14</v>
      </c>
      <c r="B75" s="38"/>
      <c r="C75" s="38" t="s">
        <v>90</v>
      </c>
      <c r="D75" s="38" t="s">
        <v>90</v>
      </c>
      <c r="E75" s="38" t="s">
        <v>90</v>
      </c>
      <c r="F75" s="38" t="s">
        <v>90</v>
      </c>
      <c r="G75" s="39" t="s">
        <v>90</v>
      </c>
    </row>
    <row r="76" spans="1:7">
      <c r="A76" s="17" t="s">
        <v>55</v>
      </c>
      <c r="B76" s="38"/>
      <c r="C76" s="38">
        <v>179.34782608695653</v>
      </c>
      <c r="D76" s="38">
        <v>-81.322957198443575</v>
      </c>
      <c r="E76" s="38">
        <v>141.66666666666669</v>
      </c>
      <c r="F76" s="38">
        <v>0</v>
      </c>
      <c r="G76" s="39">
        <v>71.551724137931032</v>
      </c>
    </row>
    <row r="77" spans="1:7">
      <c r="A77" s="11" t="s">
        <v>54</v>
      </c>
      <c r="B77" s="38"/>
      <c r="C77" s="38">
        <v>9.144951140065146</v>
      </c>
      <c r="D77" s="38">
        <v>13.064239349399386</v>
      </c>
      <c r="E77" s="38">
        <v>26.877392107694337</v>
      </c>
      <c r="F77" s="38">
        <v>49.435689395121443</v>
      </c>
      <c r="G77" s="39">
        <v>36.200055687038841</v>
      </c>
    </row>
    <row r="78" spans="1:7">
      <c r="A78" s="11" t="s">
        <v>56</v>
      </c>
      <c r="B78" s="38"/>
      <c r="C78" s="38">
        <v>10.410604591011962</v>
      </c>
      <c r="D78" s="38">
        <v>11.288433382137628</v>
      </c>
      <c r="E78" s="38">
        <v>27.239836863570581</v>
      </c>
      <c r="F78" s="38">
        <v>49.139223491702424</v>
      </c>
      <c r="G78" s="39">
        <v>36.342207432057684</v>
      </c>
    </row>
    <row r="79" spans="1:7">
      <c r="A79" s="37" t="str">
        <f>A27</f>
        <v>Total du passif</v>
      </c>
      <c r="B79" s="38"/>
      <c r="C79" s="38">
        <v>79.164944191814797</v>
      </c>
      <c r="D79" s="38">
        <v>89.125280460830965</v>
      </c>
      <c r="E79" s="38">
        <v>36.096153198936491</v>
      </c>
      <c r="F79" s="38">
        <v>6.0703665465246397</v>
      </c>
      <c r="G79" s="39">
        <v>43.2754179003567</v>
      </c>
    </row>
    <row r="80" spans="1:7" s="2" customFormat="1">
      <c r="A80" s="109"/>
      <c r="B80" s="110"/>
      <c r="C80" s="110"/>
      <c r="D80" s="110"/>
      <c r="E80" s="110"/>
      <c r="F80" s="110"/>
      <c r="G80" s="111"/>
    </row>
    <row r="81" spans="1:7">
      <c r="A81" s="6"/>
      <c r="B81" s="6"/>
      <c r="C81" s="6"/>
      <c r="D81" s="6"/>
      <c r="E81" s="6"/>
      <c r="F81" s="6"/>
      <c r="G81" s="6"/>
    </row>
    <row r="82" spans="1:7" s="91" customFormat="1">
      <c r="A82" s="35" t="s">
        <v>74</v>
      </c>
      <c r="B82" s="90">
        <v>2014</v>
      </c>
      <c r="C82" s="90">
        <v>2015</v>
      </c>
      <c r="D82" s="90">
        <v>2016</v>
      </c>
      <c r="E82" s="90">
        <v>2017</v>
      </c>
      <c r="F82" s="90">
        <v>2018</v>
      </c>
      <c r="G82" s="100">
        <v>2019</v>
      </c>
    </row>
    <row r="83" spans="1:7" s="2" customFormat="1">
      <c r="A83" s="36"/>
      <c r="B83" s="44"/>
      <c r="C83" s="44"/>
      <c r="D83" s="44"/>
      <c r="E83" s="44"/>
      <c r="F83" s="44"/>
      <c r="G83" s="102"/>
    </row>
    <row r="84" spans="1:7">
      <c r="A84" s="43" t="s">
        <v>18</v>
      </c>
      <c r="B84" s="38"/>
      <c r="C84" s="38">
        <v>128.27050997782706</v>
      </c>
      <c r="D84" s="38">
        <v>27.294803302574067</v>
      </c>
      <c r="E84" s="38">
        <v>63.092967060918227</v>
      </c>
      <c r="F84" s="38">
        <v>21.023081721771678</v>
      </c>
      <c r="G84" s="39">
        <v>-1.2628865979381443</v>
      </c>
    </row>
    <row r="85" spans="1:7">
      <c r="A85" s="43" t="s">
        <v>19</v>
      </c>
      <c r="B85" s="38"/>
      <c r="C85" s="38">
        <v>189.81077147016012</v>
      </c>
      <c r="D85" s="38">
        <v>61.37619286790558</v>
      </c>
      <c r="E85" s="38">
        <v>59.539371304077179</v>
      </c>
      <c r="F85" s="38">
        <v>-1.2680452594615685</v>
      </c>
      <c r="G85" s="39">
        <v>73.187117170519656</v>
      </c>
    </row>
    <row r="86" spans="1:7">
      <c r="A86" s="43" t="s">
        <v>20</v>
      </c>
      <c r="B86" s="38"/>
      <c r="C86" s="38">
        <v>107.33036156513126</v>
      </c>
      <c r="D86" s="38">
        <v>11.084567606306736</v>
      </c>
      <c r="E86" s="38">
        <v>65.548387096774192</v>
      </c>
      <c r="F86" s="38">
        <v>35.86645882047285</v>
      </c>
      <c r="G86" s="39">
        <v>-37.288459699780091</v>
      </c>
    </row>
    <row r="87" spans="1:7">
      <c r="A87" s="43" t="s">
        <v>31</v>
      </c>
      <c r="B87" s="38"/>
      <c r="C87" s="38">
        <v>81.191222570532915</v>
      </c>
      <c r="D87" s="38">
        <v>-46.366782006920417</v>
      </c>
      <c r="E87" s="38">
        <v>-60</v>
      </c>
      <c r="F87" s="38">
        <v>1101.6129032258063</v>
      </c>
      <c r="G87" s="39" t="s">
        <v>90</v>
      </c>
    </row>
    <row r="88" spans="1:7">
      <c r="A88" s="43" t="s">
        <v>21</v>
      </c>
      <c r="B88" s="38"/>
      <c r="C88" s="38">
        <v>103.59168241965972</v>
      </c>
      <c r="D88" s="38">
        <v>66.94521819870009</v>
      </c>
      <c r="E88" s="38">
        <v>41.71301446051168</v>
      </c>
      <c r="F88" s="38">
        <v>48.11616954474097</v>
      </c>
      <c r="G88" s="39">
        <v>319.74032856385799</v>
      </c>
    </row>
    <row r="89" spans="1:7">
      <c r="A89" s="43" t="s">
        <v>33</v>
      </c>
      <c r="B89" s="38"/>
      <c r="C89" s="38">
        <v>15.020576131687244</v>
      </c>
      <c r="D89" s="38">
        <v>36.940966010733447</v>
      </c>
      <c r="E89" s="38">
        <v>65.055519268451988</v>
      </c>
      <c r="F89" s="38">
        <v>-30.629204590423427</v>
      </c>
      <c r="G89" s="39">
        <v>205.1911009697661</v>
      </c>
    </row>
    <row r="90" spans="1:7">
      <c r="A90" s="43" t="s">
        <v>34</v>
      </c>
      <c r="B90" s="38"/>
      <c r="C90" s="38">
        <v>35.880398671096344</v>
      </c>
      <c r="D90" s="38">
        <v>61.613691931540338</v>
      </c>
      <c r="E90" s="38">
        <v>21.482602118003026</v>
      </c>
      <c r="F90" s="38">
        <v>35.61643835616438</v>
      </c>
      <c r="G90" s="39">
        <v>-73.186409550045923</v>
      </c>
    </row>
    <row r="91" spans="1:7">
      <c r="A91" s="43" t="s">
        <v>32</v>
      </c>
      <c r="B91" s="38"/>
      <c r="C91" s="38">
        <v>50.023573785950028</v>
      </c>
      <c r="D91" s="38">
        <v>35.135135135135137</v>
      </c>
      <c r="E91" s="38">
        <v>39.581395348837212</v>
      </c>
      <c r="F91" s="38">
        <v>35.054981672775739</v>
      </c>
      <c r="G91" s="39">
        <v>165.02590673575131</v>
      </c>
    </row>
    <row r="92" spans="1:7">
      <c r="A92" s="43" t="s">
        <v>22</v>
      </c>
      <c r="B92" s="38"/>
      <c r="C92" s="38">
        <v>77.971014492753625</v>
      </c>
      <c r="D92" s="38">
        <v>21.471226927252989</v>
      </c>
      <c r="E92" s="38">
        <v>53.072625698324025</v>
      </c>
      <c r="F92" s="38">
        <v>35.510948905109494</v>
      </c>
      <c r="G92" s="39">
        <v>51.047670347427953</v>
      </c>
    </row>
    <row r="93" spans="1:7">
      <c r="A93" s="43" t="s">
        <v>23</v>
      </c>
      <c r="B93" s="38"/>
      <c r="C93" s="38">
        <v>26.133909287257019</v>
      </c>
      <c r="D93" s="38">
        <v>41.095890410958901</v>
      </c>
      <c r="E93" s="38">
        <v>33.616504854368934</v>
      </c>
      <c r="F93" s="38">
        <v>15.803814713896458</v>
      </c>
      <c r="G93" s="39">
        <v>21.058823529411764</v>
      </c>
    </row>
    <row r="94" spans="1:7">
      <c r="A94" s="43" t="s">
        <v>25</v>
      </c>
      <c r="B94" s="38"/>
      <c r="C94" s="38">
        <v>44.421344421344422</v>
      </c>
      <c r="D94" s="38">
        <v>8.8771593090211134</v>
      </c>
      <c r="E94" s="38">
        <v>58.087263111502864</v>
      </c>
      <c r="F94" s="38">
        <v>20.574296069138555</v>
      </c>
      <c r="G94" s="39">
        <v>14.24277456647399</v>
      </c>
    </row>
    <row r="95" spans="1:7">
      <c r="A95" s="43" t="s">
        <v>75</v>
      </c>
      <c r="B95" s="38"/>
      <c r="C95" s="38">
        <v>28.39506172839506</v>
      </c>
      <c r="D95" s="38">
        <v>4.8076923076923084</v>
      </c>
      <c r="E95" s="38">
        <v>15.229357798165138</v>
      </c>
      <c r="F95" s="38">
        <v>-3.6624203821656049</v>
      </c>
      <c r="G95" s="39">
        <v>-3.7685950413223064</v>
      </c>
    </row>
    <row r="96" spans="1:7">
      <c r="A96" s="43" t="s">
        <v>24</v>
      </c>
      <c r="B96" s="38"/>
      <c r="C96" s="38">
        <v>35.976928622927176</v>
      </c>
      <c r="D96" s="38">
        <v>18.292682926829269</v>
      </c>
      <c r="E96" s="38">
        <v>43.814432989690722</v>
      </c>
      <c r="F96" s="38">
        <v>16.565373227364812</v>
      </c>
      <c r="G96" s="39">
        <v>15.109625668449208</v>
      </c>
    </row>
    <row r="97" spans="1:7">
      <c r="A97" s="43" t="s">
        <v>35</v>
      </c>
      <c r="B97" s="38"/>
      <c r="C97" s="38">
        <v>163.25036603221085</v>
      </c>
      <c r="D97" s="38">
        <v>24.805339265850947</v>
      </c>
      <c r="E97" s="38">
        <v>62.277183600713016</v>
      </c>
      <c r="F97" s="38">
        <v>52.203762185912396</v>
      </c>
      <c r="G97" s="39">
        <v>75.298150654036974</v>
      </c>
    </row>
    <row r="98" spans="1:7">
      <c r="A98" s="43" t="s">
        <v>64</v>
      </c>
      <c r="B98" s="38"/>
      <c r="C98" s="38">
        <v>1809.4117647058824</v>
      </c>
      <c r="D98" s="38">
        <v>32.593961799137396</v>
      </c>
      <c r="E98" s="38">
        <v>-43.680297397769522</v>
      </c>
      <c r="F98" s="38">
        <v>104.37293729372936</v>
      </c>
      <c r="G98" s="39">
        <v>52.539362131610822</v>
      </c>
    </row>
    <row r="99" spans="1:7">
      <c r="A99" s="43" t="s">
        <v>26</v>
      </c>
      <c r="B99" s="38"/>
      <c r="C99" s="38">
        <v>298.59154929577466</v>
      </c>
      <c r="D99" s="38">
        <v>-71.378091872791515</v>
      </c>
      <c r="E99" s="38">
        <v>-69.135802469135797</v>
      </c>
      <c r="F99" s="38" t="s">
        <v>90</v>
      </c>
      <c r="G99" s="39">
        <v>28.300000000000015</v>
      </c>
    </row>
    <row r="100" spans="1:7">
      <c r="A100" s="43" t="s">
        <v>27</v>
      </c>
      <c r="B100" s="38"/>
      <c r="C100" s="38">
        <v>39.669421487603309</v>
      </c>
      <c r="D100" s="38">
        <v>33.431952662721891</v>
      </c>
      <c r="E100" s="38">
        <v>168.11529933481154</v>
      </c>
      <c r="F100" s="38">
        <v>44.02911015547469</v>
      </c>
      <c r="G100" s="39">
        <v>81.232200275608619</v>
      </c>
    </row>
    <row r="101" spans="1:7">
      <c r="A101" s="43" t="s">
        <v>28</v>
      </c>
      <c r="B101" s="38"/>
      <c r="C101" s="38">
        <v>34.210526315789473</v>
      </c>
      <c r="D101" s="38">
        <v>-35.294117647058826</v>
      </c>
      <c r="E101" s="38">
        <v>490.90909090909093</v>
      </c>
      <c r="F101" s="38">
        <v>11.076923076923077</v>
      </c>
      <c r="G101" s="39">
        <v>-29.796860572483848</v>
      </c>
    </row>
    <row r="102" spans="1:7">
      <c r="A102" s="43" t="s">
        <v>29</v>
      </c>
      <c r="B102" s="38"/>
      <c r="C102" s="38">
        <v>40.686274509803923</v>
      </c>
      <c r="D102" s="38">
        <v>45.644599303135891</v>
      </c>
      <c r="E102" s="38">
        <v>142.63157894736841</v>
      </c>
      <c r="F102" s="38">
        <v>50.364819562216525</v>
      </c>
      <c r="G102" s="39">
        <v>97.001967213114753</v>
      </c>
    </row>
    <row r="103" spans="1:7">
      <c r="A103" s="17" t="str">
        <f>A50</f>
        <v>Intérêts minoritaires</v>
      </c>
      <c r="B103" s="112"/>
      <c r="C103" s="38" t="s">
        <v>90</v>
      </c>
      <c r="D103" s="38" t="s">
        <v>90</v>
      </c>
      <c r="E103" s="38" t="s">
        <v>90</v>
      </c>
      <c r="F103" s="38" t="s">
        <v>90</v>
      </c>
      <c r="G103" s="39" t="s">
        <v>90</v>
      </c>
    </row>
    <row r="104" spans="1:7">
      <c r="A104" s="113" t="str">
        <f>A51</f>
        <v>Résultat net, part du Groupe</v>
      </c>
      <c r="B104" s="114"/>
      <c r="C104" s="41" t="s">
        <v>90</v>
      </c>
      <c r="D104" s="41" t="s">
        <v>90</v>
      </c>
      <c r="E104" s="41" t="s">
        <v>90</v>
      </c>
      <c r="F104" s="41" t="s">
        <v>90</v>
      </c>
      <c r="G104" s="42" t="s">
        <v>90</v>
      </c>
    </row>
    <row r="105" spans="1:7">
      <c r="A105" s="6"/>
      <c r="B105" s="6"/>
      <c r="C105" s="6"/>
      <c r="D105" s="6"/>
      <c r="E105" s="6"/>
      <c r="F105" s="6"/>
      <c r="G105" s="6"/>
    </row>
    <row r="106" spans="1:7" s="91" customFormat="1">
      <c r="A106" s="35" t="s">
        <v>36</v>
      </c>
      <c r="B106" s="90">
        <v>2014</v>
      </c>
      <c r="C106" s="90">
        <v>2015</v>
      </c>
      <c r="D106" s="90">
        <v>2016</v>
      </c>
      <c r="E106" s="90">
        <v>2017</v>
      </c>
      <c r="F106" s="90">
        <v>2018</v>
      </c>
      <c r="G106" s="100">
        <v>2019</v>
      </c>
    </row>
    <row r="107" spans="1:7" s="2" customFormat="1">
      <c r="A107" s="36"/>
      <c r="B107" s="44"/>
      <c r="C107" s="44"/>
      <c r="D107" s="44"/>
      <c r="E107" s="44"/>
      <c r="F107" s="44"/>
      <c r="G107" s="102"/>
    </row>
    <row r="108" spans="1:7">
      <c r="A108" s="8" t="s">
        <v>1</v>
      </c>
      <c r="B108" s="45"/>
      <c r="C108" s="45">
        <v>2.1060420412774694</v>
      </c>
      <c r="D108" s="45">
        <v>4.9607915727122807</v>
      </c>
      <c r="E108" s="45">
        <v>3.6531007152881245</v>
      </c>
      <c r="F108" s="45">
        <v>2.5957032616044575</v>
      </c>
      <c r="G108" s="115">
        <v>3.0129702337741904</v>
      </c>
    </row>
    <row r="109" spans="1:7">
      <c r="A109" s="8" t="s">
        <v>2</v>
      </c>
      <c r="B109" s="45"/>
      <c r="C109" s="45">
        <v>11.529525961523161</v>
      </c>
      <c r="D109" s="45">
        <v>43.028304109312423</v>
      </c>
      <c r="E109" s="45">
        <v>29.328358670318327</v>
      </c>
      <c r="F109" s="45">
        <v>4.883372578276175</v>
      </c>
      <c r="G109" s="115">
        <v>2.0960411975321023</v>
      </c>
    </row>
    <row r="110" spans="1:7">
      <c r="A110" s="93" t="s">
        <v>3</v>
      </c>
      <c r="B110" s="45"/>
      <c r="C110" s="45">
        <v>19.764333338637556</v>
      </c>
      <c r="D110" s="45">
        <v>14.994278598593208</v>
      </c>
      <c r="E110" s="45">
        <v>15.257522271611654</v>
      </c>
      <c r="F110" s="45">
        <v>30.101939710442267</v>
      </c>
      <c r="G110" s="115">
        <v>29.357797791925861</v>
      </c>
    </row>
    <row r="111" spans="1:7">
      <c r="A111" s="93" t="s">
        <v>4</v>
      </c>
      <c r="B111" s="45"/>
      <c r="C111" s="45" t="s">
        <v>90</v>
      </c>
      <c r="D111" s="45" t="s">
        <v>90</v>
      </c>
      <c r="E111" s="45" t="s">
        <v>90</v>
      </c>
      <c r="F111" s="45" t="s">
        <v>90</v>
      </c>
      <c r="G111" s="115" t="s">
        <v>90</v>
      </c>
    </row>
    <row r="112" spans="1:7">
      <c r="A112" s="8" t="s">
        <v>5</v>
      </c>
      <c r="B112" s="45"/>
      <c r="C112" s="45">
        <v>56.520217048835988</v>
      </c>
      <c r="D112" s="45">
        <v>35.306094975263349</v>
      </c>
      <c r="E112" s="45">
        <v>48.731089995239657</v>
      </c>
      <c r="F112" s="45">
        <v>60.22311332851514</v>
      </c>
      <c r="G112" s="115">
        <v>60.387038431083162</v>
      </c>
    </row>
    <row r="113" spans="1:7">
      <c r="A113" s="10" t="s">
        <v>63</v>
      </c>
      <c r="B113" s="46"/>
      <c r="C113" s="46">
        <v>-1.1345734608468723</v>
      </c>
      <c r="D113" s="46">
        <v>-1.4198330697001313</v>
      </c>
      <c r="E113" s="46">
        <v>-1.3709173863854147</v>
      </c>
      <c r="F113" s="46">
        <v>-1.9723498006667755</v>
      </c>
      <c r="G113" s="116">
        <v>-1.8306850261298333</v>
      </c>
    </row>
    <row r="114" spans="1:7">
      <c r="A114" s="8" t="s">
        <v>6</v>
      </c>
      <c r="B114" s="45"/>
      <c r="C114" s="45">
        <v>55.385643587989122</v>
      </c>
      <c r="D114" s="45">
        <v>33.886261905563217</v>
      </c>
      <c r="E114" s="45">
        <v>47.360172608854242</v>
      </c>
      <c r="F114" s="45">
        <v>58.25076352784837</v>
      </c>
      <c r="G114" s="115">
        <v>58.556353404953335</v>
      </c>
    </row>
    <row r="115" spans="1:7">
      <c r="A115" s="8" t="s">
        <v>7</v>
      </c>
      <c r="B115" s="45"/>
      <c r="C115" s="45">
        <v>1.3247298824053595</v>
      </c>
      <c r="D115" s="45">
        <v>0.75177531720122504</v>
      </c>
      <c r="E115" s="45">
        <v>0.72239772987208895</v>
      </c>
      <c r="F115" s="45">
        <v>0.67347818991443831</v>
      </c>
      <c r="G115" s="115">
        <v>0.66064452300672172</v>
      </c>
    </row>
    <row r="116" spans="1:7">
      <c r="A116" s="8" t="s">
        <v>16</v>
      </c>
      <c r="B116" s="45"/>
      <c r="C116" s="45">
        <v>2.491924319335487</v>
      </c>
      <c r="D116" s="45">
        <v>2.2262982532898059</v>
      </c>
      <c r="E116" s="45">
        <v>1.8163496194815554</v>
      </c>
      <c r="F116" s="45">
        <v>2.6650618982118295</v>
      </c>
      <c r="G116" s="115">
        <v>2.4916549897882825</v>
      </c>
    </row>
    <row r="117" spans="1:7">
      <c r="A117" s="11" t="s">
        <v>8</v>
      </c>
      <c r="B117" s="45"/>
      <c r="C117" s="45">
        <v>7.3978008688318511</v>
      </c>
      <c r="D117" s="45">
        <v>0.15229024332783631</v>
      </c>
      <c r="E117" s="45">
        <v>1.8620983845740111</v>
      </c>
      <c r="F117" s="45">
        <v>0.82968083370246881</v>
      </c>
      <c r="G117" s="115">
        <v>3.8245378590195167</v>
      </c>
    </row>
    <row r="118" spans="1:7" s="2" customFormat="1">
      <c r="A118" s="36"/>
      <c r="B118" s="44"/>
      <c r="C118" s="44"/>
      <c r="D118" s="44"/>
      <c r="E118" s="44"/>
      <c r="F118" s="44"/>
      <c r="G118" s="102"/>
    </row>
    <row r="119" spans="1:7">
      <c r="A119" s="11" t="s">
        <v>9</v>
      </c>
      <c r="B119" s="45"/>
      <c r="C119" s="45">
        <v>55.863819359355858</v>
      </c>
      <c r="D119" s="45">
        <v>40.666122572611314</v>
      </c>
      <c r="E119" s="45">
        <v>47.524002646009656</v>
      </c>
      <c r="F119" s="45">
        <v>65.915184295805844</v>
      </c>
      <c r="G119" s="115">
        <v>62.429687021691237</v>
      </c>
    </row>
    <row r="120" spans="1:7">
      <c r="A120" s="11" t="s">
        <v>10</v>
      </c>
      <c r="B120" s="45"/>
      <c r="C120" s="45">
        <v>31.735435927629169</v>
      </c>
      <c r="D120" s="45">
        <v>52.397098912933735</v>
      </c>
      <c r="E120" s="45">
        <v>45.453871025576035</v>
      </c>
      <c r="F120" s="45">
        <v>24.623481686988551</v>
      </c>
      <c r="G120" s="115">
        <v>28.920893716981759</v>
      </c>
    </row>
    <row r="121" spans="1:7">
      <c r="A121" s="17" t="s">
        <v>11</v>
      </c>
      <c r="B121" s="45"/>
      <c r="C121" s="45" t="s">
        <v>90</v>
      </c>
      <c r="D121" s="45" t="s">
        <v>90</v>
      </c>
      <c r="E121" s="45" t="s">
        <v>90</v>
      </c>
      <c r="F121" s="45" t="s">
        <v>90</v>
      </c>
      <c r="G121" s="115" t="s">
        <v>90</v>
      </c>
    </row>
    <row r="122" spans="1:7">
      <c r="A122" s="11" t="s">
        <v>12</v>
      </c>
      <c r="B122" s="45"/>
      <c r="C122" s="45">
        <v>1.5323902423499833</v>
      </c>
      <c r="D122" s="45">
        <v>0.54142967724565005</v>
      </c>
      <c r="E122" s="45">
        <v>1.0429481987969311</v>
      </c>
      <c r="F122" s="45">
        <v>1.0543678455692072</v>
      </c>
      <c r="G122" s="115">
        <v>0.64925410019626106</v>
      </c>
    </row>
    <row r="123" spans="1:7">
      <c r="A123" s="11" t="s">
        <v>17</v>
      </c>
      <c r="B123" s="45"/>
      <c r="C123" s="45">
        <v>89.131645529335017</v>
      </c>
      <c r="D123" s="45">
        <v>93.604651162790702</v>
      </c>
      <c r="E123" s="45">
        <v>94.020821870382619</v>
      </c>
      <c r="F123" s="45">
        <v>91.593033828363602</v>
      </c>
      <c r="G123" s="115">
        <v>91.999834838869248</v>
      </c>
    </row>
    <row r="124" spans="1:7">
      <c r="A124" s="11" t="s">
        <v>13</v>
      </c>
      <c r="B124" s="45"/>
      <c r="C124" s="45" t="s">
        <v>90</v>
      </c>
      <c r="D124" s="45" t="s">
        <v>90</v>
      </c>
      <c r="E124" s="45" t="s">
        <v>90</v>
      </c>
      <c r="F124" s="45" t="s">
        <v>90</v>
      </c>
      <c r="G124" s="115" t="s">
        <v>90</v>
      </c>
    </row>
    <row r="125" spans="1:7">
      <c r="A125" s="11" t="s">
        <v>14</v>
      </c>
      <c r="B125" s="45"/>
      <c r="C125" s="45" t="s">
        <v>90</v>
      </c>
      <c r="D125" s="45" t="s">
        <v>90</v>
      </c>
      <c r="E125" s="45" t="s">
        <v>90</v>
      </c>
      <c r="F125" s="45" t="s">
        <v>90</v>
      </c>
      <c r="G125" s="115" t="s">
        <v>90</v>
      </c>
    </row>
    <row r="126" spans="1:7">
      <c r="A126" s="17" t="s">
        <v>55</v>
      </c>
      <c r="B126" s="45"/>
      <c r="C126" s="45">
        <v>0.20447782569259901</v>
      </c>
      <c r="D126" s="45">
        <v>2.0193181435735202E-2</v>
      </c>
      <c r="E126" s="45">
        <v>3.5857140207600481E-2</v>
      </c>
      <c r="F126" s="45">
        <v>3.3805049775021564E-2</v>
      </c>
      <c r="G126" s="115">
        <v>4.0476681058601492E-2</v>
      </c>
    </row>
    <row r="127" spans="1:7">
      <c r="A127" s="11" t="s">
        <v>54</v>
      </c>
      <c r="B127" s="45"/>
      <c r="C127" s="45">
        <v>10.663876644972392</v>
      </c>
      <c r="D127" s="45">
        <v>6.3751556557735682</v>
      </c>
      <c r="E127" s="45">
        <v>5.9433209894097789</v>
      </c>
      <c r="F127" s="45">
        <v>8.3731611218613757</v>
      </c>
      <c r="G127" s="115">
        <v>7.9596681400314173</v>
      </c>
    </row>
    <row r="128" spans="1:7">
      <c r="A128" s="48" t="s">
        <v>56</v>
      </c>
      <c r="B128" s="47"/>
      <c r="C128" s="47">
        <v>10.868354470664991</v>
      </c>
      <c r="D128" s="47">
        <v>6.395348837209303</v>
      </c>
      <c r="E128" s="47">
        <v>5.9791781296173792</v>
      </c>
      <c r="F128" s="47">
        <v>8.4069661716363964</v>
      </c>
      <c r="G128" s="117">
        <v>8.0001448210900197</v>
      </c>
    </row>
    <row r="129" spans="1:7">
      <c r="A129" s="6"/>
      <c r="B129" s="6"/>
      <c r="C129" s="6"/>
      <c r="D129" s="6"/>
      <c r="E129" s="6"/>
      <c r="F129" s="6"/>
      <c r="G129" s="6"/>
    </row>
    <row r="130" spans="1:7">
      <c r="A130" s="6"/>
      <c r="B130" s="6"/>
      <c r="C130" s="6"/>
      <c r="D130" s="6"/>
      <c r="E130" s="6"/>
      <c r="F130" s="6"/>
      <c r="G130" s="6"/>
    </row>
    <row r="131" spans="1:7" s="91" customFormat="1">
      <c r="A131" s="35" t="s">
        <v>37</v>
      </c>
      <c r="B131" s="90">
        <v>2014</v>
      </c>
      <c r="C131" s="90">
        <v>2015</v>
      </c>
      <c r="D131" s="90">
        <v>2016</v>
      </c>
      <c r="E131" s="90">
        <v>2017</v>
      </c>
      <c r="F131" s="90">
        <v>2018</v>
      </c>
      <c r="G131" s="100">
        <v>2019</v>
      </c>
    </row>
    <row r="132" spans="1:7" s="2" customFormat="1">
      <c r="A132" s="36"/>
      <c r="B132" s="44"/>
      <c r="C132" s="44"/>
      <c r="D132" s="44"/>
      <c r="E132" s="44"/>
      <c r="F132" s="44"/>
      <c r="G132" s="102"/>
    </row>
    <row r="133" spans="1:7">
      <c r="A133" s="43" t="s">
        <v>18</v>
      </c>
      <c r="B133" s="45"/>
      <c r="C133" s="45">
        <v>83.835504885993487</v>
      </c>
      <c r="D133" s="45">
        <v>87.85474860335195</v>
      </c>
      <c r="E133" s="45">
        <v>93.605839416058387</v>
      </c>
      <c r="F133" s="45">
        <v>83.598168596821978</v>
      </c>
      <c r="G133" s="115">
        <v>54.646601526281998</v>
      </c>
    </row>
    <row r="134" spans="1:7">
      <c r="A134" s="43" t="s">
        <v>19</v>
      </c>
      <c r="B134" s="46"/>
      <c r="C134" s="46">
        <v>-27.022258414766558</v>
      </c>
      <c r="D134" s="46">
        <v>-35.899441340782126</v>
      </c>
      <c r="E134" s="46">
        <v>-37.416058394160586</v>
      </c>
      <c r="F134" s="46">
        <v>-27.260974952868299</v>
      </c>
      <c r="G134" s="116">
        <v>-31.25668639897297</v>
      </c>
    </row>
    <row r="135" spans="1:7">
      <c r="A135" s="43" t="s">
        <v>20</v>
      </c>
      <c r="B135" s="45"/>
      <c r="C135" s="45">
        <v>56.813246471226932</v>
      </c>
      <c r="D135" s="45">
        <v>51.955307262569825</v>
      </c>
      <c r="E135" s="45">
        <v>56.189781021897808</v>
      </c>
      <c r="F135" s="45">
        <v>56.337193643953675</v>
      </c>
      <c r="G135" s="115">
        <v>23.389915127309035</v>
      </c>
    </row>
    <row r="136" spans="1:7">
      <c r="A136" s="43" t="s">
        <v>31</v>
      </c>
      <c r="B136" s="45"/>
      <c r="C136" s="45">
        <v>7.8447339847991309</v>
      </c>
      <c r="D136" s="45">
        <v>3.4636871508379885</v>
      </c>
      <c r="E136" s="45">
        <v>0.9051094890510949</v>
      </c>
      <c r="F136" s="45">
        <v>8.0258551036897394</v>
      </c>
      <c r="G136" s="115" t="s">
        <v>90</v>
      </c>
    </row>
    <row r="137" spans="1:7">
      <c r="A137" s="43" t="s">
        <v>21</v>
      </c>
      <c r="B137" s="45"/>
      <c r="C137" s="45">
        <v>14.61726384364821</v>
      </c>
      <c r="D137" s="45">
        <v>20.089385474860336</v>
      </c>
      <c r="E137" s="45">
        <v>18.5985401459854</v>
      </c>
      <c r="F137" s="45">
        <v>20.328575276057094</v>
      </c>
      <c r="G137" s="115">
        <v>56.490264603095355</v>
      </c>
    </row>
    <row r="138" spans="1:7">
      <c r="A138" s="43" t="s">
        <v>33</v>
      </c>
      <c r="B138" s="45"/>
      <c r="C138" s="45">
        <v>15.173724212812163</v>
      </c>
      <c r="D138" s="45">
        <v>17.106145251396647</v>
      </c>
      <c r="E138" s="45">
        <v>18.445255474452555</v>
      </c>
      <c r="F138" s="45">
        <v>9.4424993266900081</v>
      </c>
      <c r="G138" s="115">
        <v>19.07852506953855</v>
      </c>
    </row>
    <row r="139" spans="1:7">
      <c r="A139" s="43" t="s">
        <v>34</v>
      </c>
      <c r="B139" s="45"/>
      <c r="C139" s="45">
        <v>5.5510314875135718</v>
      </c>
      <c r="D139" s="45">
        <v>7.3854748603351954</v>
      </c>
      <c r="E139" s="45">
        <v>5.8613138686131387</v>
      </c>
      <c r="F139" s="45">
        <v>5.865876649609481</v>
      </c>
      <c r="G139" s="115">
        <v>1.0412952000570572</v>
      </c>
    </row>
    <row r="140" spans="1:7">
      <c r="A140" s="43" t="s">
        <v>32</v>
      </c>
      <c r="B140" s="45"/>
      <c r="C140" s="45">
        <v>43.186753528773075</v>
      </c>
      <c r="D140" s="45">
        <v>48.044692737430168</v>
      </c>
      <c r="E140" s="45">
        <v>43.810218978102192</v>
      </c>
      <c r="F140" s="45">
        <v>43.662806356046325</v>
      </c>
      <c r="G140" s="115">
        <v>76.610084872690962</v>
      </c>
    </row>
    <row r="141" spans="1:7">
      <c r="A141" s="43" t="s">
        <v>22</v>
      </c>
      <c r="B141" s="45"/>
      <c r="C141" s="45">
        <v>100</v>
      </c>
      <c r="D141" s="45">
        <v>100</v>
      </c>
      <c r="E141" s="45">
        <v>100</v>
      </c>
      <c r="F141" s="45">
        <v>100</v>
      </c>
      <c r="G141" s="115">
        <v>100</v>
      </c>
    </row>
    <row r="142" spans="1:7">
      <c r="A142" s="43" t="s">
        <v>23</v>
      </c>
      <c r="B142" s="46"/>
      <c r="C142" s="46">
        <v>-15.852334419109662</v>
      </c>
      <c r="D142" s="46">
        <v>-18.41340782122905</v>
      </c>
      <c r="E142" s="46">
        <v>-16.072992700729927</v>
      </c>
      <c r="F142" s="46">
        <v>-13.735523835173712</v>
      </c>
      <c r="G142" s="116">
        <v>-11.008487269096355</v>
      </c>
    </row>
    <row r="143" spans="1:7">
      <c r="A143" s="43" t="s">
        <v>25</v>
      </c>
      <c r="B143" s="46"/>
      <c r="C143" s="46">
        <v>-28.284473398479914</v>
      </c>
      <c r="D143" s="46">
        <v>-25.351955307262568</v>
      </c>
      <c r="E143" s="46">
        <v>-26.182481751824817</v>
      </c>
      <c r="F143" s="46">
        <v>-23.296525720441689</v>
      </c>
      <c r="G143" s="116">
        <v>-17.619998573568218</v>
      </c>
    </row>
    <row r="144" spans="1:7">
      <c r="A144" s="43" t="s">
        <v>75</v>
      </c>
      <c r="B144" s="46"/>
      <c r="C144" s="46">
        <v>-7.0575461454940287</v>
      </c>
      <c r="D144" s="46">
        <v>-6.0893854748603351</v>
      </c>
      <c r="E144" s="46">
        <v>-4.5839416058394162</v>
      </c>
      <c r="F144" s="46">
        <v>-3.2588203608941559</v>
      </c>
      <c r="G144" s="116">
        <v>-2.0761714571000645</v>
      </c>
    </row>
    <row r="145" spans="1:7">
      <c r="A145" s="43" t="s">
        <v>24</v>
      </c>
      <c r="B145" s="46"/>
      <c r="C145" s="46">
        <v>-51.194353963083607</v>
      </c>
      <c r="D145" s="46">
        <v>-49.854748603351958</v>
      </c>
      <c r="E145" s="46">
        <v>-46.839416058394164</v>
      </c>
      <c r="F145" s="46">
        <v>-40.290869916509557</v>
      </c>
      <c r="G145" s="116">
        <v>-30.704657299764644</v>
      </c>
    </row>
    <row r="146" spans="1:7">
      <c r="A146" s="43" t="s">
        <v>35</v>
      </c>
      <c r="B146" s="45"/>
      <c r="C146" s="45">
        <v>48.805646036916393</v>
      </c>
      <c r="D146" s="45">
        <v>50.14525139664805</v>
      </c>
      <c r="E146" s="45">
        <v>53.160583941605843</v>
      </c>
      <c r="F146" s="45">
        <v>59.709130083490436</v>
      </c>
      <c r="G146" s="115">
        <v>69.295342700235366</v>
      </c>
    </row>
    <row r="147" spans="1:7">
      <c r="A147" s="43" t="s">
        <v>64</v>
      </c>
      <c r="B147" s="46"/>
      <c r="C147" s="46">
        <v>-22.027687296416936</v>
      </c>
      <c r="D147" s="46">
        <v>-24.044692737430168</v>
      </c>
      <c r="E147" s="46">
        <v>-8.8467153284671536</v>
      </c>
      <c r="F147" s="46">
        <v>-13.342310799892271</v>
      </c>
      <c r="G147" s="116">
        <v>-13.47407460238214</v>
      </c>
    </row>
    <row r="148" spans="1:7">
      <c r="A148" s="43" t="s">
        <v>26</v>
      </c>
      <c r="B148" s="46"/>
      <c r="C148" s="46">
        <v>-3.8409337676438655</v>
      </c>
      <c r="D148" s="46">
        <v>-0.9050279329608939</v>
      </c>
      <c r="E148" s="46">
        <v>-0.18248175182481752</v>
      </c>
      <c r="F148" s="46">
        <v>0.53864799353622406</v>
      </c>
      <c r="G148" s="116">
        <v>0.45752799372370023</v>
      </c>
    </row>
    <row r="149" spans="1:7">
      <c r="A149" s="43" t="s">
        <v>27</v>
      </c>
      <c r="B149" s="45"/>
      <c r="C149" s="45">
        <v>22.937024972855589</v>
      </c>
      <c r="D149" s="45">
        <v>25.195530726256983</v>
      </c>
      <c r="E149" s="45">
        <v>44.131386861313871</v>
      </c>
      <c r="F149" s="45">
        <v>46.905467277134392</v>
      </c>
      <c r="G149" s="115">
        <v>56.278796091576922</v>
      </c>
    </row>
    <row r="150" spans="1:7">
      <c r="A150" s="43" t="s">
        <v>28</v>
      </c>
      <c r="B150" s="46"/>
      <c r="C150" s="46">
        <v>-3.4609120521172638</v>
      </c>
      <c r="D150" s="46">
        <v>-1.8435754189944136</v>
      </c>
      <c r="E150" s="46">
        <v>-7.1167883211678831</v>
      </c>
      <c r="F150" s="46">
        <v>-5.8335577699973067</v>
      </c>
      <c r="G150" s="116">
        <v>-2.7112902075458236</v>
      </c>
    </row>
    <row r="151" spans="1:7">
      <c r="A151" s="120" t="s">
        <v>29</v>
      </c>
      <c r="B151" s="47"/>
      <c r="C151" s="47">
        <v>19.476112920738327</v>
      </c>
      <c r="D151" s="47">
        <v>23.351955307262571</v>
      </c>
      <c r="E151" s="47">
        <v>37.01459854014599</v>
      </c>
      <c r="F151" s="47">
        <v>41.071909507137086</v>
      </c>
      <c r="G151" s="117">
        <v>53.5675058840311</v>
      </c>
    </row>
    <row r="152" spans="1:7">
      <c r="A152" s="6"/>
      <c r="B152" s="5"/>
      <c r="C152" s="6"/>
      <c r="D152" s="6"/>
      <c r="E152" s="6"/>
      <c r="F152" s="6"/>
      <c r="G152" s="6"/>
    </row>
    <row r="153" spans="1:7">
      <c r="A153" s="22" t="s">
        <v>38</v>
      </c>
      <c r="B153" s="49">
        <v>2014</v>
      </c>
      <c r="C153" s="49">
        <v>2015</v>
      </c>
      <c r="D153" s="49">
        <v>2016</v>
      </c>
      <c r="E153" s="49">
        <v>2017</v>
      </c>
      <c r="F153" s="49">
        <v>2018</v>
      </c>
      <c r="G153" s="50">
        <v>2019</v>
      </c>
    </row>
    <row r="154" spans="1:7">
      <c r="A154" s="14"/>
      <c r="B154" s="23"/>
      <c r="C154" s="23"/>
      <c r="D154" s="23"/>
      <c r="E154" s="23"/>
      <c r="F154" s="23"/>
      <c r="G154" s="69"/>
    </row>
    <row r="155" spans="1:7">
      <c r="A155" s="64" t="s">
        <v>39</v>
      </c>
      <c r="B155" s="70"/>
      <c r="C155" s="70"/>
      <c r="D155" s="70"/>
      <c r="E155" s="70"/>
      <c r="F155" s="70"/>
      <c r="G155" s="51"/>
    </row>
    <row r="156" spans="1:7">
      <c r="A156" s="65" t="s">
        <v>81</v>
      </c>
      <c r="B156" s="52" t="e">
        <f>B49/B15</f>
        <v>#REF!</v>
      </c>
      <c r="C156" s="52">
        <v>1.1417341629139283E-2</v>
      </c>
      <c r="D156" s="52">
        <v>8.7924477501430346E-3</v>
      </c>
      <c r="E156" s="52">
        <v>1.567513430971914E-2</v>
      </c>
      <c r="F156" s="52">
        <v>2.2220991770218915E-2</v>
      </c>
      <c r="G156" s="53">
        <v>3.0553588786616903E-2</v>
      </c>
    </row>
    <row r="157" spans="1:7">
      <c r="A157" s="65" t="s">
        <v>82</v>
      </c>
      <c r="B157" s="52"/>
      <c r="C157" s="52">
        <v>1.4655044756608813E-2</v>
      </c>
      <c r="D157" s="52">
        <v>1.1502793142353945E-2</v>
      </c>
      <c r="E157" s="52">
        <v>1.8071666577573458E-2</v>
      </c>
      <c r="F157" s="52">
        <v>2.2875571889297234E-2</v>
      </c>
      <c r="G157" s="53">
        <v>3.5988663429665911E-2</v>
      </c>
    </row>
    <row r="158" spans="1:7">
      <c r="A158" s="65" t="s">
        <v>83</v>
      </c>
      <c r="B158" s="54" t="e">
        <f>B49/B25</f>
        <v>#REF!</v>
      </c>
      <c r="C158" s="54">
        <v>0.10706558233231366</v>
      </c>
      <c r="D158" s="54">
        <v>0.1379173815494259</v>
      </c>
      <c r="E158" s="54">
        <v>0.26374369376397772</v>
      </c>
      <c r="F158" s="54">
        <v>0.26538354448002227</v>
      </c>
      <c r="G158" s="55">
        <v>0.38385505839061662</v>
      </c>
    </row>
    <row r="159" spans="1:7">
      <c r="A159" s="65" t="s">
        <v>61</v>
      </c>
      <c r="B159" s="54" t="e">
        <f>B158</f>
        <v>#REF!</v>
      </c>
      <c r="C159" s="54">
        <v>0.10706558233231366</v>
      </c>
      <c r="D159" s="54">
        <v>0.1379173815494259</v>
      </c>
      <c r="E159" s="54">
        <v>0.26374369376397772</v>
      </c>
      <c r="F159" s="54">
        <v>0.26538354448002227</v>
      </c>
      <c r="G159" s="55">
        <v>0.38385505839061662</v>
      </c>
    </row>
    <row r="160" spans="1:7">
      <c r="A160" s="65" t="s">
        <v>42</v>
      </c>
      <c r="B160" s="54" t="e">
        <f>-B32/B31</f>
        <v>#REF!</v>
      </c>
      <c r="C160" s="54">
        <v>0.32232475311639952</v>
      </c>
      <c r="D160" s="54">
        <v>0.40862266310568485</v>
      </c>
      <c r="E160" s="54">
        <v>0.39971927635683097</v>
      </c>
      <c r="F160" s="54">
        <v>0.32609536082474228</v>
      </c>
      <c r="G160" s="55">
        <v>0.57197859566692766</v>
      </c>
    </row>
    <row r="161" spans="1:7" s="89" customFormat="1" ht="18">
      <c r="A161" s="65" t="s">
        <v>84</v>
      </c>
      <c r="B161" s="52" t="e">
        <f>(B31/SUM(B5:B7,B11,B12))+(B32/SUM(B17:B19))</f>
        <v>#REF!</v>
      </c>
      <c r="C161" s="52">
        <v>3.6456596413247389E-2</v>
      </c>
      <c r="D161" s="52">
        <v>1.9360607058149109E-2</v>
      </c>
      <c r="E161" s="52">
        <v>2.4112688283340955E-2</v>
      </c>
      <c r="F161" s="52">
        <v>3.0576517401075622E-2</v>
      </c>
      <c r="G161" s="53">
        <v>1.3754435208016724E-2</v>
      </c>
    </row>
    <row r="162" spans="1:7" s="89" customFormat="1" ht="18">
      <c r="A162" s="65" t="s">
        <v>85</v>
      </c>
      <c r="B162" s="52" t="e">
        <f>B33/SUM(B6,B7,B11,B12)</f>
        <v>#REF!</v>
      </c>
      <c r="C162" s="52">
        <v>3.7845021652849226E-2</v>
      </c>
      <c r="D162" s="52">
        <v>2.1111605480845192E-2</v>
      </c>
      <c r="E162" s="52">
        <v>2.56781458897621E-2</v>
      </c>
      <c r="F162" s="52">
        <v>3.2456671166348587E-2</v>
      </c>
      <c r="G162" s="53">
        <v>1.4713697557355717E-2</v>
      </c>
    </row>
    <row r="163" spans="1:7" s="89" customFormat="1">
      <c r="A163" s="65" t="s">
        <v>43</v>
      </c>
      <c r="B163" s="54" t="e">
        <f>B38/B39</f>
        <v>#REF!</v>
      </c>
      <c r="C163" s="54">
        <v>0.43186753528773075</v>
      </c>
      <c r="D163" s="54">
        <v>0.48044692737430167</v>
      </c>
      <c r="E163" s="54">
        <v>0.43810218978102189</v>
      </c>
      <c r="F163" s="54">
        <v>0.43662806356046324</v>
      </c>
      <c r="G163" s="55">
        <v>0.76610084872690964</v>
      </c>
    </row>
    <row r="164" spans="1:7" s="89" customFormat="1">
      <c r="A164" s="66" t="s">
        <v>44</v>
      </c>
      <c r="B164" s="54" t="e">
        <f>B48/-B47</f>
        <v>#REF!</v>
      </c>
      <c r="C164" s="54">
        <v>0.15088757396449703</v>
      </c>
      <c r="D164" s="54">
        <v>7.3170731707317069E-2</v>
      </c>
      <c r="E164" s="54">
        <v>0.16126364538537877</v>
      </c>
      <c r="F164" s="54">
        <v>0.12436839687643546</v>
      </c>
      <c r="G164" s="55">
        <v>4.8176052009606063E-2</v>
      </c>
    </row>
    <row r="165" spans="1:7" s="89" customFormat="1" ht="18">
      <c r="A165" s="65" t="s">
        <v>86</v>
      </c>
      <c r="B165" s="54" t="e">
        <f>-B43/B39</f>
        <v>#REF!</v>
      </c>
      <c r="C165" s="54">
        <v>0.51194353963083605</v>
      </c>
      <c r="D165" s="54">
        <v>0.49854748603351956</v>
      </c>
      <c r="E165" s="54">
        <v>0.46839416058394162</v>
      </c>
      <c r="F165" s="54">
        <v>0.40290869916509559</v>
      </c>
      <c r="G165" s="55">
        <v>0.30704657299764643</v>
      </c>
    </row>
    <row r="166" spans="1:7" s="89" customFormat="1">
      <c r="A166" s="65" t="s">
        <v>45</v>
      </c>
      <c r="B166" s="54" t="e">
        <f>B40/-B39</f>
        <v>#REF!</v>
      </c>
      <c r="C166" s="54">
        <v>0.15852334419109662</v>
      </c>
      <c r="D166" s="54">
        <v>0.1841340782122905</v>
      </c>
      <c r="E166" s="54">
        <v>0.16072992700729927</v>
      </c>
      <c r="F166" s="54">
        <v>0.13735523835173713</v>
      </c>
      <c r="G166" s="55">
        <v>0.11008487269096355</v>
      </c>
    </row>
    <row r="167" spans="1:7" s="89" customFormat="1">
      <c r="A167" s="65" t="s">
        <v>46</v>
      </c>
      <c r="B167" s="54" t="e">
        <f>B40/B43</f>
        <v>#REF!</v>
      </c>
      <c r="C167" s="54">
        <v>0.30965005302226933</v>
      </c>
      <c r="D167" s="54">
        <v>0.369341102644554</v>
      </c>
      <c r="E167" s="54">
        <v>0.34315100514259</v>
      </c>
      <c r="F167" s="54">
        <v>0.34090909090909088</v>
      </c>
      <c r="G167" s="55">
        <v>0.35852825718334064</v>
      </c>
    </row>
    <row r="168" spans="1:7">
      <c r="A168" s="64" t="s">
        <v>72</v>
      </c>
      <c r="B168" s="56"/>
      <c r="C168" s="56"/>
      <c r="D168" s="56"/>
      <c r="E168" s="56"/>
      <c r="F168" s="56"/>
      <c r="G168" s="51"/>
    </row>
    <row r="169" spans="1:7">
      <c r="A169" s="67" t="s">
        <v>47</v>
      </c>
      <c r="B169" s="54" t="e">
        <f>B11/B17</f>
        <v>#REF!</v>
      </c>
      <c r="C169" s="54">
        <v>0.9914403315625312</v>
      </c>
      <c r="D169" s="54">
        <v>0.83327988413593335</v>
      </c>
      <c r="E169" s="54">
        <v>0.9965526885776913</v>
      </c>
      <c r="F169" s="54">
        <v>0.88372298659498461</v>
      </c>
      <c r="G169" s="55">
        <v>0.93795686312840054</v>
      </c>
    </row>
    <row r="170" spans="1:7" ht="18">
      <c r="A170" s="67" t="s">
        <v>87</v>
      </c>
      <c r="B170" s="54" t="e">
        <f>B11/(B17+B18)</f>
        <v>#REF!</v>
      </c>
      <c r="C170" s="54">
        <v>0.6322615803814714</v>
      </c>
      <c r="D170" s="54">
        <v>0.3641208778789865</v>
      </c>
      <c r="E170" s="54">
        <v>0.50937035596381519</v>
      </c>
      <c r="F170" s="54">
        <v>0.64337996253355567</v>
      </c>
      <c r="G170" s="55">
        <v>0.64100690911277014</v>
      </c>
    </row>
    <row r="171" spans="1:7">
      <c r="A171" s="67" t="s">
        <v>88</v>
      </c>
      <c r="B171" s="71" t="e">
        <f>B11/B15</f>
        <v>#REF!</v>
      </c>
      <c r="C171" s="71">
        <v>0.5538564358798912</v>
      </c>
      <c r="D171" s="71">
        <v>0.3388626190556322</v>
      </c>
      <c r="E171" s="71">
        <v>0.4736017260885424</v>
      </c>
      <c r="F171" s="71">
        <v>0.5825076352784837</v>
      </c>
      <c r="G171" s="72">
        <v>0.58556353404953332</v>
      </c>
    </row>
    <row r="172" spans="1:7" ht="18">
      <c r="A172" s="65" t="s">
        <v>89</v>
      </c>
      <c r="B172" s="71" t="e">
        <f>SUM(B5:B7)/B15</f>
        <v>#REF!</v>
      </c>
      <c r="C172" s="71">
        <v>0.33399901341438187</v>
      </c>
      <c r="D172" s="71">
        <v>0.6298337428061791</v>
      </c>
      <c r="E172" s="71">
        <v>0.48238981657218105</v>
      </c>
      <c r="F172" s="71">
        <v>0.37581015550322894</v>
      </c>
      <c r="G172" s="72">
        <v>0.34466809223232153</v>
      </c>
    </row>
    <row r="173" spans="1:7">
      <c r="A173" s="65" t="s">
        <v>48</v>
      </c>
      <c r="B173" s="71" t="e">
        <f>B17/(B17+B18)</f>
        <v>#REF!</v>
      </c>
      <c r="C173" s="71">
        <v>0.63772025431425972</v>
      </c>
      <c r="D173" s="71">
        <v>0.43697308048730871</v>
      </c>
      <c r="E173" s="71">
        <v>0.51113238848495124</v>
      </c>
      <c r="F173" s="71">
        <v>0.72803352667391963</v>
      </c>
      <c r="G173" s="72">
        <v>0.68340766437253542</v>
      </c>
    </row>
    <row r="174" spans="1:7">
      <c r="A174" s="65" t="s">
        <v>57</v>
      </c>
      <c r="B174" s="73" t="e">
        <f>B17/B26</f>
        <v>#REF!</v>
      </c>
      <c r="C174" s="73">
        <v>5.1400439238653002</v>
      </c>
      <c r="D174" s="73">
        <v>6.3587028022628598</v>
      </c>
      <c r="E174" s="73">
        <v>7.9482500129245723</v>
      </c>
      <c r="F174" s="73">
        <v>7.840543538546866</v>
      </c>
      <c r="G174" s="74">
        <v>7.8035696125292384</v>
      </c>
    </row>
    <row r="175" spans="1:7">
      <c r="A175" s="65" t="s">
        <v>49</v>
      </c>
      <c r="B175" s="54" t="e">
        <f>B6/B18</f>
        <v>#REF!</v>
      </c>
      <c r="C175" s="54">
        <v>0.36330132624664679</v>
      </c>
      <c r="D175" s="54">
        <v>0.8211963067041349</v>
      </c>
      <c r="E175" s="54">
        <v>0.64523346435809203</v>
      </c>
      <c r="F175" s="54">
        <v>0.19832177432717116</v>
      </c>
      <c r="G175" s="55">
        <v>7.2474980131798261E-2</v>
      </c>
    </row>
    <row r="176" spans="1:7">
      <c r="A176" s="64" t="s">
        <v>40</v>
      </c>
      <c r="B176" s="56"/>
      <c r="C176" s="56"/>
      <c r="D176" s="56"/>
      <c r="E176" s="56"/>
      <c r="F176" s="56"/>
      <c r="G176" s="51"/>
    </row>
    <row r="177" spans="1:7">
      <c r="A177" s="65" t="s">
        <v>58</v>
      </c>
      <c r="B177" s="54" t="e">
        <f>B25/B15</f>
        <v>#REF!</v>
      </c>
      <c r="C177" s="54">
        <v>0.10663876644972392</v>
      </c>
      <c r="D177" s="54">
        <v>6.3751556557735678E-2</v>
      </c>
      <c r="E177" s="54">
        <v>5.943320989409779E-2</v>
      </c>
      <c r="F177" s="54">
        <v>8.3731611218613763E-2</v>
      </c>
      <c r="G177" s="55">
        <v>7.9596681400314173E-2</v>
      </c>
    </row>
    <row r="178" spans="1:7">
      <c r="A178" s="66" t="s">
        <v>59</v>
      </c>
      <c r="B178" s="71" t="e">
        <f>B26/B15</f>
        <v>#REF!</v>
      </c>
      <c r="C178" s="71">
        <v>0.10868354470664991</v>
      </c>
      <c r="D178" s="71">
        <v>6.3953488372093026E-2</v>
      </c>
      <c r="E178" s="71">
        <v>5.9791781296173796E-2</v>
      </c>
      <c r="F178" s="71">
        <v>8.4069661716363972E-2</v>
      </c>
      <c r="G178" s="72">
        <v>8.0001448210900189E-2</v>
      </c>
    </row>
    <row r="179" spans="1:7">
      <c r="A179" s="66" t="s">
        <v>60</v>
      </c>
      <c r="B179" s="71" t="e">
        <f>B25/B26</f>
        <v>#REF!</v>
      </c>
      <c r="C179" s="71">
        <v>0.98118594436310391</v>
      </c>
      <c r="D179" s="71">
        <v>0.9968425207209578</v>
      </c>
      <c r="E179" s="71">
        <v>0.99400299850074958</v>
      </c>
      <c r="F179" s="71">
        <v>0.99597892401552968</v>
      </c>
      <c r="G179" s="72">
        <v>0.99494050645784604</v>
      </c>
    </row>
    <row r="180" spans="1:7">
      <c r="A180" s="64" t="s">
        <v>41</v>
      </c>
      <c r="B180" s="56"/>
      <c r="C180" s="56"/>
      <c r="D180" s="56"/>
      <c r="E180" s="56"/>
      <c r="F180" s="56"/>
      <c r="G180" s="51"/>
    </row>
    <row r="181" spans="1:7">
      <c r="A181" s="65" t="s">
        <v>65</v>
      </c>
      <c r="B181" s="75" t="e">
        <f>#REF!</f>
        <v>#REF!</v>
      </c>
      <c r="C181" s="75">
        <v>4.7073397336636728E-2</v>
      </c>
      <c r="D181" s="75">
        <v>7.5465155211173293E-2</v>
      </c>
      <c r="E181" s="75">
        <v>5.4165547411642812E-2</v>
      </c>
      <c r="F181" s="75">
        <v>4.8157896017085616E-2</v>
      </c>
      <c r="G181" s="76">
        <v>4.3588901519936003E-2</v>
      </c>
    </row>
    <row r="182" spans="1:7">
      <c r="A182" s="65" t="s">
        <v>66</v>
      </c>
      <c r="B182" s="75" t="e">
        <f>-#REF!/#REF!</f>
        <v>#REF!</v>
      </c>
      <c r="C182" s="75">
        <v>2.0073763337931812E-2</v>
      </c>
      <c r="D182" s="75">
        <v>4.0214956389113959E-2</v>
      </c>
      <c r="E182" s="75">
        <v>2.8132294732568761E-2</v>
      </c>
      <c r="F182" s="75">
        <v>3.2750711340804831E-2</v>
      </c>
      <c r="G182" s="76">
        <v>3.03158603848259E-2</v>
      </c>
    </row>
    <row r="183" spans="1:7">
      <c r="A183" s="65" t="s">
        <v>67</v>
      </c>
      <c r="B183" s="71" t="e">
        <f>B182/B181</f>
        <v>#REF!</v>
      </c>
      <c r="C183" s="71">
        <v>0.42643540669856461</v>
      </c>
      <c r="D183" s="71">
        <v>0.53289437060827483</v>
      </c>
      <c r="E183" s="71">
        <v>0.51937617317464357</v>
      </c>
      <c r="F183" s="71">
        <v>0.68006939774082786</v>
      </c>
      <c r="G183" s="72">
        <v>0.69549493856734401</v>
      </c>
    </row>
    <row r="184" spans="1:7">
      <c r="A184" s="66" t="s">
        <v>68</v>
      </c>
      <c r="B184" s="71" t="e">
        <f>-B45/B44</f>
        <v>#REF!</v>
      </c>
      <c r="C184" s="71">
        <v>0.45133481646273638</v>
      </c>
      <c r="D184" s="71">
        <v>0.47950089126559714</v>
      </c>
      <c r="E184" s="71">
        <v>0.16641493889880543</v>
      </c>
      <c r="F184" s="71">
        <v>0.22345511953089761</v>
      </c>
      <c r="G184" s="72">
        <v>0.19444415854424194</v>
      </c>
    </row>
    <row r="185" spans="1:7">
      <c r="A185" s="66" t="s">
        <v>69</v>
      </c>
      <c r="B185" s="75" t="e">
        <f>-B45/B9</f>
        <v>#REF!</v>
      </c>
      <c r="C185" s="75">
        <v>2.2846926996818603E-2</v>
      </c>
      <c r="D185" s="75">
        <v>2.5642247747962442E-2</v>
      </c>
      <c r="E185" s="75">
        <v>7.6880138029026693E-3</v>
      </c>
      <c r="F185" s="75">
        <v>1.1986334514062289E-2</v>
      </c>
      <c r="G185" s="76">
        <v>1.2726706243947623E-2</v>
      </c>
    </row>
    <row r="186" spans="1:7">
      <c r="A186" s="66" t="s">
        <v>70</v>
      </c>
      <c r="B186" s="75" t="e">
        <f>B44/B11</f>
        <v>#REF!</v>
      </c>
      <c r="C186" s="75">
        <v>5.1657760156294891E-2</v>
      </c>
      <c r="D186" s="75">
        <v>5.5717637711206844E-2</v>
      </c>
      <c r="E186" s="75">
        <v>4.7535130830934712E-2</v>
      </c>
      <c r="F186" s="75">
        <v>5.5457165155790356E-2</v>
      </c>
      <c r="G186" s="76">
        <v>6.7497987926517025E-2</v>
      </c>
    </row>
    <row r="187" spans="1:7">
      <c r="A187" s="68" t="s">
        <v>71</v>
      </c>
      <c r="B187" s="77" t="e">
        <f>B25/B11</f>
        <v>#REF!</v>
      </c>
      <c r="C187" s="77">
        <v>0.19253864276274205</v>
      </c>
      <c r="D187" s="77">
        <v>0.18813393089920422</v>
      </c>
      <c r="E187" s="77">
        <v>0.12549196217031192</v>
      </c>
      <c r="F187" s="77">
        <v>0.14374337115527006</v>
      </c>
      <c r="G187" s="78">
        <v>0.1359317593598324</v>
      </c>
    </row>
    <row r="188" spans="1:7">
      <c r="A188" s="79"/>
    </row>
    <row r="189" spans="1:7">
      <c r="A189" s="80" t="s">
        <v>0</v>
      </c>
      <c r="B189" s="81"/>
      <c r="C189" s="82"/>
      <c r="D189" s="82"/>
      <c r="E189" s="82"/>
      <c r="F189" s="82"/>
      <c r="G189" s="57"/>
    </row>
    <row r="190" spans="1:7">
      <c r="A190" s="83" t="s">
        <v>50</v>
      </c>
      <c r="B190" s="84"/>
      <c r="C190" s="85"/>
      <c r="D190" s="85"/>
      <c r="E190" s="85"/>
      <c r="F190" s="85"/>
      <c r="G190" s="58"/>
    </row>
    <row r="191" spans="1:7">
      <c r="A191" s="83" t="s">
        <v>51</v>
      </c>
      <c r="B191" s="84"/>
      <c r="C191" s="85"/>
      <c r="D191" s="85"/>
      <c r="E191" s="85"/>
      <c r="F191" s="85"/>
      <c r="G191" s="58"/>
    </row>
    <row r="192" spans="1:7">
      <c r="A192" s="83" t="s">
        <v>52</v>
      </c>
      <c r="B192" s="84"/>
      <c r="C192" s="85"/>
      <c r="D192" s="85"/>
      <c r="E192" s="85"/>
      <c r="F192" s="85"/>
      <c r="G192" s="58"/>
    </row>
    <row r="193" spans="1:7">
      <c r="A193" s="83" t="s">
        <v>76</v>
      </c>
      <c r="B193" s="84"/>
      <c r="C193" s="85"/>
      <c r="D193" s="85"/>
      <c r="E193" s="85"/>
      <c r="F193" s="85"/>
      <c r="G193" s="58"/>
    </row>
    <row r="194" spans="1:7">
      <c r="A194" s="83" t="s">
        <v>53</v>
      </c>
      <c r="B194" s="84"/>
      <c r="C194" s="85"/>
      <c r="D194" s="85"/>
      <c r="E194" s="85"/>
      <c r="F194" s="85"/>
      <c r="G194" s="58"/>
    </row>
    <row r="195" spans="1:7">
      <c r="A195" s="83" t="s">
        <v>77</v>
      </c>
      <c r="B195" s="84"/>
      <c r="C195" s="85"/>
      <c r="D195" s="85"/>
      <c r="E195" s="85"/>
      <c r="F195" s="85"/>
      <c r="G195" s="58"/>
    </row>
    <row r="196" spans="1:7">
      <c r="A196" s="86" t="s">
        <v>62</v>
      </c>
      <c r="B196" s="87"/>
      <c r="C196" s="88"/>
      <c r="D196" s="88"/>
      <c r="E196" s="88"/>
      <c r="F196" s="88"/>
      <c r="G196" s="59"/>
    </row>
    <row r="197" spans="1:7">
      <c r="A197" s="62"/>
      <c r="B197" s="63"/>
      <c r="C197" s="62"/>
      <c r="D197" s="62"/>
      <c r="E197" s="62"/>
      <c r="F197" s="62"/>
      <c r="G197" s="62"/>
    </row>
    <row r="198" spans="1:7">
      <c r="A198" s="60"/>
      <c r="B198" s="61"/>
      <c r="C198" s="60"/>
      <c r="D198" s="60"/>
      <c r="E198" s="60"/>
      <c r="F198" s="60"/>
      <c r="G198" s="60"/>
    </row>
    <row r="199" spans="1:7">
      <c r="A199" s="60"/>
      <c r="B199" s="61"/>
      <c r="C199" s="60"/>
      <c r="D199" s="60"/>
      <c r="E199" s="60"/>
      <c r="F199" s="60"/>
      <c r="G199" s="60"/>
    </row>
    <row r="200" spans="1:7">
      <c r="A200" s="60"/>
      <c r="B200" s="61"/>
      <c r="C200" s="60"/>
      <c r="D200" s="60"/>
      <c r="E200" s="60"/>
      <c r="F200" s="60"/>
      <c r="G200" s="60"/>
    </row>
    <row r="201" spans="1:7">
      <c r="A201" s="62"/>
      <c r="B201" s="63"/>
      <c r="C201" s="62"/>
      <c r="D201" s="62"/>
      <c r="E201" s="62"/>
      <c r="F201" s="62"/>
      <c r="G201" s="62"/>
    </row>
    <row r="202" spans="1:7">
      <c r="A202" s="60"/>
      <c r="B202" s="61"/>
      <c r="C202" s="60"/>
      <c r="D202" s="60"/>
      <c r="E202" s="60"/>
      <c r="F202" s="60"/>
      <c r="G202" s="60"/>
    </row>
    <row r="203" spans="1:7">
      <c r="A203" s="60"/>
      <c r="B203" s="61"/>
      <c r="C203" s="60"/>
      <c r="D203" s="60"/>
      <c r="E203" s="60"/>
      <c r="F203" s="60"/>
      <c r="G203" s="60"/>
    </row>
    <row r="204" spans="1:7">
      <c r="A204" s="62"/>
      <c r="B204" s="63"/>
      <c r="C204" s="62"/>
      <c r="D204" s="62"/>
      <c r="E204" s="62"/>
      <c r="F204" s="62"/>
      <c r="G204" s="62"/>
    </row>
    <row r="205" spans="1:7">
      <c r="A205" s="60"/>
      <c r="B205" s="61"/>
      <c r="C205" s="60"/>
      <c r="D205" s="60"/>
      <c r="E205" s="60"/>
      <c r="F205" s="60"/>
      <c r="G205" s="60"/>
    </row>
    <row r="206" spans="1:7">
      <c r="A206" s="60"/>
      <c r="B206" s="61"/>
      <c r="C206" s="60"/>
      <c r="D206" s="60"/>
      <c r="E206" s="60"/>
      <c r="F206" s="60"/>
      <c r="G206" s="60"/>
    </row>
  </sheetData>
  <phoneticPr fontId="0" type="noConversion"/>
  <printOptions horizontalCentered="1" gridLines="1"/>
  <pageMargins left="0.25" right="0.25" top="0.75" bottom="0.75" header="0.3" footer="0.3"/>
  <pageSetup paperSize="9" scale="71" fitToHeight="0" orientation="portrait"/>
  <headerFooter>
    <oddFooter>Page &amp;P</oddFooter>
  </headerFooter>
  <rowBreaks count="2" manualBreakCount="2">
    <brk id="49" max="16383" man="1"/>
    <brk id="128" max="16383" man="1"/>
  </rowBreaks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68" r:id="rId3" name="LBL_UPDATED_GRAPHS">
              <controlPr defaultSize="0" autoFill="0" autoPict="0">
                <anchor moveWithCells="1" siz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1485900</xdr:colOff>
                    <xdr:row>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3</vt:i4>
      </vt:variant>
    </vt:vector>
  </HeadingPairs>
  <TitlesOfParts>
    <vt:vector size="4" baseType="lpstr">
      <vt:lpstr>Synthèse des états financiers</vt:lpstr>
      <vt:lpstr>'Synthèse des états financiers'!inside</vt:lpstr>
      <vt:lpstr>inside</vt:lpstr>
      <vt:lpstr>'Synthèse des états financiers'!Zone_d_impression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Charnay, Nicolas</dc:creator>
  <cp:lastModifiedBy>Anouar Hassoune</cp:lastModifiedBy>
  <cp:lastPrinted>2019-10-30T11:41:41Z</cp:lastPrinted>
  <dcterms:created xsi:type="dcterms:W3CDTF">2001-07-26T06:40:57Z</dcterms:created>
  <dcterms:modified xsi:type="dcterms:W3CDTF">2020-12-28T08:54:59Z</dcterms:modified>
</cp:coreProperties>
</file>